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pa\Desktop\"/>
    </mc:Choice>
  </mc:AlternateContent>
  <bookViews>
    <workbookView xWindow="0" yWindow="0" windowWidth="15345" windowHeight="4650"/>
  </bookViews>
  <sheets>
    <sheet name="資産表" sheetId="1" r:id="rId1"/>
    <sheet name="資産シミュレーション" sheetId="2" r:id="rId2"/>
    <sheet name="税金計算用" sheetId="3" r:id="rId3"/>
  </sheets>
  <calcPr calcId="152511"/>
</workbook>
</file>

<file path=xl/calcChain.xml><?xml version="1.0" encoding="utf-8"?>
<calcChain xmlns="http://schemas.openxmlformats.org/spreadsheetml/2006/main">
  <c r="Z19" i="2" l="1"/>
  <c r="U18" i="2"/>
  <c r="P18" i="2"/>
  <c r="E25" i="1" l="1"/>
  <c r="I25" i="1"/>
  <c r="C6" i="1"/>
  <c r="D6" i="1" s="1"/>
  <c r="E6" i="1" s="1"/>
  <c r="F6" i="1" s="1"/>
  <c r="G6" i="1" s="1"/>
  <c r="H6" i="1" s="1"/>
  <c r="I6" i="1" s="1"/>
  <c r="C4" i="1"/>
  <c r="D4" i="1" s="1"/>
  <c r="E4" i="1" s="1"/>
  <c r="F4" i="1" s="1"/>
  <c r="G4" i="1" s="1"/>
  <c r="H4" i="1" s="1"/>
  <c r="I4" i="1" s="1"/>
  <c r="C3" i="1"/>
  <c r="D3" i="1" s="1"/>
  <c r="E3" i="1" s="1"/>
  <c r="F3" i="1" s="1"/>
  <c r="G3" i="1" s="1"/>
  <c r="H3" i="1" s="1"/>
  <c r="I3" i="1" s="1"/>
  <c r="C2" i="1"/>
  <c r="D2" i="1" s="1"/>
  <c r="E2" i="1" s="1"/>
  <c r="F2" i="1" s="1"/>
  <c r="G2" i="1" s="1"/>
  <c r="H2" i="1" s="1"/>
  <c r="I2" i="1" s="1"/>
  <c r="M20" i="3"/>
  <c r="F20" i="3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F55" i="3"/>
  <c r="F45" i="3"/>
  <c r="F43" i="3" s="1"/>
  <c r="M18" i="3"/>
  <c r="F18" i="3"/>
  <c r="F8" i="3"/>
  <c r="M6" i="3"/>
  <c r="B50" i="2"/>
  <c r="B46" i="2"/>
  <c r="F31" i="2"/>
  <c r="B28" i="2"/>
  <c r="B19" i="2"/>
  <c r="C19" i="2" s="1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B18" i="2"/>
  <c r="C18" i="2" s="1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Q18" i="2" s="1"/>
  <c r="R18" i="2" s="1"/>
  <c r="S18" i="2" s="1"/>
  <c r="T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B4" i="2"/>
  <c r="B6" i="2" s="1"/>
  <c r="C3" i="2"/>
  <c r="D3" i="2" s="1"/>
  <c r="B3" i="2"/>
  <c r="B5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B86" i="1"/>
  <c r="C86" i="1" s="1"/>
  <c r="B85" i="1"/>
  <c r="C85" i="1" s="1"/>
  <c r="B84" i="1"/>
  <c r="C84" i="1" s="1"/>
  <c r="C83" i="1"/>
  <c r="B83" i="1"/>
  <c r="B88" i="1" s="1"/>
  <c r="C88" i="1" s="1"/>
  <c r="E57" i="1"/>
  <c r="D57" i="1"/>
  <c r="B57" i="1"/>
  <c r="E56" i="1"/>
  <c r="D56" i="1"/>
  <c r="B56" i="1"/>
  <c r="E55" i="1"/>
  <c r="D55" i="1"/>
  <c r="B55" i="1"/>
  <c r="E54" i="1"/>
  <c r="D54" i="1"/>
  <c r="B54" i="1"/>
  <c r="E52" i="1"/>
  <c r="E58" i="1" s="1"/>
  <c r="D52" i="1"/>
  <c r="B52" i="1"/>
  <c r="B58" i="1" s="1"/>
  <c r="C51" i="1"/>
  <c r="B51" i="1"/>
  <c r="I24" i="1"/>
  <c r="H24" i="1"/>
  <c r="I26" i="1" s="1"/>
  <c r="G24" i="1"/>
  <c r="H26" i="1" s="1"/>
  <c r="F24" i="1"/>
  <c r="F25" i="1" s="1"/>
  <c r="E24" i="1"/>
  <c r="F26" i="1" s="1"/>
  <c r="D24" i="1"/>
  <c r="E26" i="1" s="1"/>
  <c r="B24" i="1"/>
  <c r="C21" i="1"/>
  <c r="C20" i="1"/>
  <c r="C18" i="1"/>
  <c r="C56" i="1" s="1"/>
  <c r="C17" i="1"/>
  <c r="C54" i="1" s="1"/>
  <c r="C16" i="1"/>
  <c r="C57" i="1" s="1"/>
  <c r="C15" i="1"/>
  <c r="C14" i="1"/>
  <c r="I13" i="1"/>
  <c r="H13" i="1"/>
  <c r="G13" i="1"/>
  <c r="F13" i="1"/>
  <c r="E13" i="1"/>
  <c r="D13" i="1"/>
  <c r="C13" i="1"/>
  <c r="B13" i="1"/>
  <c r="D1" i="1"/>
  <c r="D51" i="1" s="1"/>
  <c r="C1" i="1"/>
  <c r="G26" i="1" l="1"/>
  <c r="H25" i="1"/>
  <c r="D25" i="1"/>
  <c r="D26" i="1" s="1"/>
  <c r="C24" i="1"/>
  <c r="C25" i="1" s="1"/>
  <c r="C26" i="1" s="1"/>
  <c r="F3" i="3"/>
  <c r="F23" i="3" s="1"/>
  <c r="G25" i="1"/>
  <c r="C52" i="1"/>
  <c r="C5" i="2"/>
  <c r="C12" i="2" s="1"/>
  <c r="C55" i="1"/>
  <c r="D58" i="1"/>
  <c r="C58" i="1"/>
  <c r="B12" i="2"/>
  <c r="B9" i="2"/>
  <c r="B13" i="2"/>
  <c r="D5" i="2"/>
  <c r="E3" i="2"/>
  <c r="E1" i="1"/>
  <c r="C4" i="2"/>
  <c r="D4" i="2" s="1"/>
  <c r="D6" i="2" s="1"/>
  <c r="C13" i="2"/>
  <c r="M3" i="3"/>
  <c r="M4" i="3" s="1"/>
  <c r="M5" i="3" s="1"/>
  <c r="F4" i="3" l="1"/>
  <c r="F5" i="3" s="1"/>
  <c r="F6" i="3" s="1"/>
  <c r="E4" i="2"/>
  <c r="D12" i="2"/>
  <c r="D13" i="2"/>
  <c r="D9" i="2"/>
  <c r="C6" i="2"/>
  <c r="C9" i="2" s="1"/>
  <c r="E51" i="1"/>
  <c r="F1" i="1"/>
  <c r="G1" i="1" s="1"/>
  <c r="H1" i="1" s="1"/>
  <c r="I1" i="1" s="1"/>
  <c r="B17" i="2"/>
  <c r="B14" i="2" s="1"/>
  <c r="B10" i="2" s="1"/>
  <c r="E5" i="2"/>
  <c r="F3" i="2"/>
  <c r="D17" i="2" l="1"/>
  <c r="D16" i="2" s="1"/>
  <c r="D15" i="2" s="1"/>
  <c r="F5" i="2"/>
  <c r="G3" i="2"/>
  <c r="D14" i="2"/>
  <c r="D10" i="2" s="1"/>
  <c r="D23" i="2" s="1"/>
  <c r="D24" i="2" s="1"/>
  <c r="E12" i="2"/>
  <c r="E13" i="2"/>
  <c r="B16" i="2"/>
  <c r="B15" i="2" s="1"/>
  <c r="B23" i="2" s="1"/>
  <c r="B24" i="2" s="1"/>
  <c r="B26" i="2" s="1"/>
  <c r="C17" i="2"/>
  <c r="F4" i="2"/>
  <c r="E6" i="2"/>
  <c r="E9" i="2" s="1"/>
  <c r="B27" i="2" l="1"/>
  <c r="C28" i="2" s="1"/>
  <c r="E17" i="2"/>
  <c r="E14" i="2"/>
  <c r="E10" i="2" s="1"/>
  <c r="E16" i="2"/>
  <c r="E15" i="2" s="1"/>
  <c r="F12" i="2"/>
  <c r="F13" i="2"/>
  <c r="G4" i="2"/>
  <c r="F6" i="2"/>
  <c r="F9" i="2" s="1"/>
  <c r="C16" i="2"/>
  <c r="C15" i="2" s="1"/>
  <c r="C14" i="2"/>
  <c r="C10" i="2" s="1"/>
  <c r="H3" i="2"/>
  <c r="G5" i="2"/>
  <c r="E23" i="2" l="1"/>
  <c r="E24" i="2" s="1"/>
  <c r="C23" i="2"/>
  <c r="C24" i="2" s="1"/>
  <c r="C26" i="2" s="1"/>
  <c r="G12" i="2"/>
  <c r="G13" i="2" s="1"/>
  <c r="F17" i="2"/>
  <c r="F14" i="2" s="1"/>
  <c r="F10" i="2" s="1"/>
  <c r="I3" i="2"/>
  <c r="H5" i="2"/>
  <c r="G6" i="2"/>
  <c r="G9" i="2" s="1"/>
  <c r="H4" i="2"/>
  <c r="B29" i="2"/>
  <c r="G17" i="2" l="1"/>
  <c r="G14" i="2" s="1"/>
  <c r="G10" i="2" s="1"/>
  <c r="H12" i="2"/>
  <c r="H13" i="2" s="1"/>
  <c r="I5" i="2"/>
  <c r="J3" i="2"/>
  <c r="F16" i="2"/>
  <c r="F15" i="2" s="1"/>
  <c r="F23" i="2" s="1"/>
  <c r="F24" i="2" s="1"/>
  <c r="I4" i="2"/>
  <c r="H6" i="2"/>
  <c r="H9" i="2" s="1"/>
  <c r="C27" i="2"/>
  <c r="D28" i="2" s="1"/>
  <c r="D26" i="2"/>
  <c r="H17" i="2" l="1"/>
  <c r="H16" i="2" s="1"/>
  <c r="H15" i="2" s="1"/>
  <c r="H14" i="2"/>
  <c r="H10" i="2" s="1"/>
  <c r="G16" i="2"/>
  <c r="G15" i="2" s="1"/>
  <c r="G23" i="2" s="1"/>
  <c r="G24" i="2" s="1"/>
  <c r="J5" i="2"/>
  <c r="K3" i="2"/>
  <c r="I12" i="2"/>
  <c r="I13" i="2" s="1"/>
  <c r="C29" i="2"/>
  <c r="J4" i="2"/>
  <c r="I6" i="2"/>
  <c r="I9" i="2" s="1"/>
  <c r="E26" i="2"/>
  <c r="D27" i="2"/>
  <c r="E28" i="2" s="1"/>
  <c r="H23" i="2" l="1"/>
  <c r="H24" i="2" s="1"/>
  <c r="I17" i="2"/>
  <c r="I14" i="2" s="1"/>
  <c r="I10" i="2" s="1"/>
  <c r="J6" i="2"/>
  <c r="J9" i="2" s="1"/>
  <c r="K4" i="2"/>
  <c r="L3" i="2"/>
  <c r="K5" i="2"/>
  <c r="E27" i="2"/>
  <c r="F28" i="2" s="1"/>
  <c r="F26" i="2"/>
  <c r="D29" i="2"/>
  <c r="J12" i="2"/>
  <c r="J13" i="2" s="1"/>
  <c r="I16" i="2" l="1"/>
  <c r="I15" i="2" s="1"/>
  <c r="E29" i="2"/>
  <c r="I23" i="2"/>
  <c r="I24" i="2" s="1"/>
  <c r="J17" i="2"/>
  <c r="J14" i="2" s="1"/>
  <c r="J10" i="2" s="1"/>
  <c r="L4" i="2"/>
  <c r="K6" i="2"/>
  <c r="K9" i="2" s="1"/>
  <c r="K12" i="2"/>
  <c r="K13" i="2" s="1"/>
  <c r="G26" i="2"/>
  <c r="F27" i="2"/>
  <c r="G28" i="2" s="1"/>
  <c r="M3" i="2"/>
  <c r="L5" i="2"/>
  <c r="J16" i="2" l="1"/>
  <c r="J15" i="2" s="1"/>
  <c r="J23" i="2" s="1"/>
  <c r="J24" i="2" s="1"/>
  <c r="K17" i="2"/>
  <c r="K16" i="2"/>
  <c r="K15" i="2" s="1"/>
  <c r="K14" i="2"/>
  <c r="K10" i="2" s="1"/>
  <c r="G27" i="2"/>
  <c r="H28" i="2" s="1"/>
  <c r="H26" i="2"/>
  <c r="L6" i="2"/>
  <c r="L9" i="2" s="1"/>
  <c r="M4" i="2"/>
  <c r="L12" i="2"/>
  <c r="L13" i="2" s="1"/>
  <c r="M5" i="2"/>
  <c r="N3" i="2"/>
  <c r="F29" i="2"/>
  <c r="L17" i="2" l="1"/>
  <c r="L16" i="2" s="1"/>
  <c r="L15" i="2" s="1"/>
  <c r="L10" i="2"/>
  <c r="L14" i="2"/>
  <c r="G29" i="2"/>
  <c r="N5" i="2"/>
  <c r="O3" i="2"/>
  <c r="N4" i="2"/>
  <c r="M6" i="2"/>
  <c r="M9" i="2" s="1"/>
  <c r="K23" i="2"/>
  <c r="K24" i="2" s="1"/>
  <c r="M12" i="2"/>
  <c r="M13" i="2" s="1"/>
  <c r="H27" i="2"/>
  <c r="I28" i="2" s="1"/>
  <c r="I26" i="2"/>
  <c r="H29" i="2" l="1"/>
  <c r="M10" i="2"/>
  <c r="N12" i="2"/>
  <c r="N13" i="2" s="1"/>
  <c r="I27" i="2"/>
  <c r="J28" i="2" s="1"/>
  <c r="J26" i="2"/>
  <c r="M17" i="2"/>
  <c r="M14" i="2" s="1"/>
  <c r="O4" i="2"/>
  <c r="N6" i="2"/>
  <c r="N9" i="2" s="1"/>
  <c r="P3" i="2"/>
  <c r="O5" i="2"/>
  <c r="L23" i="2"/>
  <c r="L24" i="2" s="1"/>
  <c r="N10" i="2" l="1"/>
  <c r="N17" i="2"/>
  <c r="N14" i="2" s="1"/>
  <c r="P4" i="2"/>
  <c r="O6" i="2"/>
  <c r="O9" i="2" s="1"/>
  <c r="I29" i="2"/>
  <c r="P5" i="2"/>
  <c r="Q3" i="2"/>
  <c r="M16" i="2"/>
  <c r="M15" i="2" s="1"/>
  <c r="M23" i="2" s="1"/>
  <c r="M24" i="2" s="1"/>
  <c r="O12" i="2"/>
  <c r="O13" i="2" s="1"/>
  <c r="J27" i="2"/>
  <c r="K28" i="2" s="1"/>
  <c r="K26" i="2"/>
  <c r="J29" i="2" l="1"/>
  <c r="O10" i="2"/>
  <c r="Q5" i="2"/>
  <c r="R3" i="2"/>
  <c r="O17" i="2"/>
  <c r="O16" i="2" s="1"/>
  <c r="O15" i="2" s="1"/>
  <c r="P12" i="2"/>
  <c r="P13" i="2" s="1"/>
  <c r="N16" i="2"/>
  <c r="N15" i="2" s="1"/>
  <c r="N23" i="2" s="1"/>
  <c r="N24" i="2" s="1"/>
  <c r="P6" i="2"/>
  <c r="P9" i="2" s="1"/>
  <c r="Q4" i="2"/>
  <c r="K27" i="2"/>
  <c r="L28" i="2" s="1"/>
  <c r="L26" i="2"/>
  <c r="P17" i="2" l="1"/>
  <c r="P16" i="2" s="1"/>
  <c r="P15" i="2" s="1"/>
  <c r="P10" i="2"/>
  <c r="P14" i="2"/>
  <c r="O23" i="2"/>
  <c r="O24" i="2" s="1"/>
  <c r="Q6" i="2"/>
  <c r="R4" i="2"/>
  <c r="R5" i="2"/>
  <c r="S3" i="2"/>
  <c r="O14" i="2"/>
  <c r="Q12" i="2"/>
  <c r="Q13" i="2" s="1"/>
  <c r="Q9" i="2"/>
  <c r="M26" i="2"/>
  <c r="L27" i="2"/>
  <c r="M28" i="2" s="1"/>
  <c r="K29" i="2"/>
  <c r="L29" i="2" l="1"/>
  <c r="Q10" i="2"/>
  <c r="T3" i="2"/>
  <c r="S5" i="2"/>
  <c r="M27" i="2"/>
  <c r="N28" i="2" s="1"/>
  <c r="N26" i="2"/>
  <c r="Q17" i="2"/>
  <c r="Q14" i="2" s="1"/>
  <c r="R12" i="2"/>
  <c r="R13" i="2" s="1"/>
  <c r="R6" i="2"/>
  <c r="R9" i="2" s="1"/>
  <c r="S4" i="2"/>
  <c r="P23" i="2"/>
  <c r="P24" i="2" s="1"/>
  <c r="R17" i="2" l="1"/>
  <c r="R14" i="2" s="1"/>
  <c r="R10" i="2"/>
  <c r="M29" i="2"/>
  <c r="Q16" i="2"/>
  <c r="Q15" i="2" s="1"/>
  <c r="Q23" i="2" s="1"/>
  <c r="Q24" i="2" s="1"/>
  <c r="S12" i="2"/>
  <c r="S13" i="2" s="1"/>
  <c r="T4" i="2"/>
  <c r="S6" i="2"/>
  <c r="S9" i="2" s="1"/>
  <c r="O26" i="2"/>
  <c r="N27" i="2"/>
  <c r="O28" i="2" s="1"/>
  <c r="U3" i="2"/>
  <c r="T5" i="2"/>
  <c r="R16" i="2" l="1"/>
  <c r="R15" i="2" s="1"/>
  <c r="N29" i="2"/>
  <c r="S14" i="2"/>
  <c r="S10" i="2"/>
  <c r="S17" i="2"/>
  <c r="S16" i="2" s="1"/>
  <c r="S15" i="2" s="1"/>
  <c r="U5" i="2"/>
  <c r="V3" i="2"/>
  <c r="T12" i="2"/>
  <c r="T13" i="2" s="1"/>
  <c r="O27" i="2"/>
  <c r="P28" i="2" s="1"/>
  <c r="P26" i="2"/>
  <c r="R23" i="2"/>
  <c r="R24" i="2" s="1"/>
  <c r="T6" i="2"/>
  <c r="T9" i="2" s="1"/>
  <c r="U4" i="2"/>
  <c r="O29" i="2" l="1"/>
  <c r="T17" i="2"/>
  <c r="T16" i="2" s="1"/>
  <c r="T15" i="2" s="1"/>
  <c r="T10" i="2"/>
  <c r="T14" i="2"/>
  <c r="S23" i="2"/>
  <c r="S24" i="2" s="1"/>
  <c r="V4" i="2"/>
  <c r="U6" i="2"/>
  <c r="V5" i="2"/>
  <c r="W3" i="2"/>
  <c r="U12" i="2"/>
  <c r="U13" i="2" s="1"/>
  <c r="U9" i="2"/>
  <c r="P27" i="2"/>
  <c r="Q28" i="2" s="1"/>
  <c r="Q26" i="2"/>
  <c r="U10" i="2" l="1"/>
  <c r="W4" i="2"/>
  <c r="V6" i="2"/>
  <c r="X3" i="2"/>
  <c r="W5" i="2"/>
  <c r="V12" i="2"/>
  <c r="V13" i="2" s="1"/>
  <c r="V9" i="2"/>
  <c r="Q27" i="2"/>
  <c r="R28" i="2" s="1"/>
  <c r="R26" i="2"/>
  <c r="P29" i="2"/>
  <c r="U17" i="2"/>
  <c r="U14" i="2" s="1"/>
  <c r="T23" i="2"/>
  <c r="T24" i="2" s="1"/>
  <c r="V10" i="2" l="1"/>
  <c r="Q29" i="2"/>
  <c r="W12" i="2"/>
  <c r="W13" i="2" s="1"/>
  <c r="Y3" i="2"/>
  <c r="X5" i="2"/>
  <c r="U16" i="2"/>
  <c r="U15" i="2" s="1"/>
  <c r="U23" i="2" s="1"/>
  <c r="U24" i="2" s="1"/>
  <c r="S26" i="2"/>
  <c r="R27" i="2"/>
  <c r="S28" i="2" s="1"/>
  <c r="V17" i="2"/>
  <c r="V14" i="2" s="1"/>
  <c r="X4" i="2"/>
  <c r="W6" i="2"/>
  <c r="W9" i="2" s="1"/>
  <c r="W10" i="2" l="1"/>
  <c r="W17" i="2"/>
  <c r="W16" i="2" s="1"/>
  <c r="W15" i="2" s="1"/>
  <c r="Y4" i="2"/>
  <c r="X6" i="2"/>
  <c r="Y5" i="2"/>
  <c r="Z3" i="2"/>
  <c r="V16" i="2"/>
  <c r="V15" i="2" s="1"/>
  <c r="V23" i="2" s="1"/>
  <c r="V24" i="2" s="1"/>
  <c r="X12" i="2"/>
  <c r="X13" i="2" s="1"/>
  <c r="X9" i="2"/>
  <c r="S27" i="2"/>
  <c r="T28" i="2" s="1"/>
  <c r="T26" i="2"/>
  <c r="R29" i="2"/>
  <c r="S29" i="2" l="1"/>
  <c r="X10" i="2"/>
  <c r="W23" i="2"/>
  <c r="W24" i="2" s="1"/>
  <c r="X17" i="2"/>
  <c r="X16" i="2" s="1"/>
  <c r="X15" i="2" s="1"/>
  <c r="Z5" i="2"/>
  <c r="AA3" i="2"/>
  <c r="W14" i="2"/>
  <c r="Z4" i="2"/>
  <c r="Y6" i="2"/>
  <c r="U26" i="2"/>
  <c r="T27" i="2"/>
  <c r="U28" i="2" s="1"/>
  <c r="Y12" i="2"/>
  <c r="Y13" i="2" s="1"/>
  <c r="Y9" i="2"/>
  <c r="Y10" i="2" l="1"/>
  <c r="Z12" i="2"/>
  <c r="Z13" i="2" s="1"/>
  <c r="X14" i="2"/>
  <c r="X23" i="2"/>
  <c r="X24" i="2" s="1"/>
  <c r="Z6" i="2"/>
  <c r="Z9" i="2" s="1"/>
  <c r="AA4" i="2"/>
  <c r="U27" i="2"/>
  <c r="V28" i="2" s="1"/>
  <c r="V26" i="2"/>
  <c r="Y17" i="2"/>
  <c r="Y14" i="2" s="1"/>
  <c r="T29" i="2"/>
  <c r="AB3" i="2"/>
  <c r="AA5" i="2"/>
  <c r="Z10" i="2" l="1"/>
  <c r="Z17" i="2"/>
  <c r="Z14" i="2" s="1"/>
  <c r="U29" i="2"/>
  <c r="AA12" i="2"/>
  <c r="AA13" i="2" s="1"/>
  <c r="AB4" i="2"/>
  <c r="AA6" i="2"/>
  <c r="AA9" i="2" s="1"/>
  <c r="Y16" i="2"/>
  <c r="Y15" i="2" s="1"/>
  <c r="Y23" i="2" s="1"/>
  <c r="Y24" i="2" s="1"/>
  <c r="AB5" i="2"/>
  <c r="AC3" i="2"/>
  <c r="W26" i="2"/>
  <c r="V27" i="2"/>
  <c r="W28" i="2" s="1"/>
  <c r="AA17" i="2" l="1"/>
  <c r="AB6" i="2"/>
  <c r="AC4" i="2"/>
  <c r="AA16" i="2"/>
  <c r="AA15" i="2" s="1"/>
  <c r="AA14" i="2"/>
  <c r="AA10" i="2"/>
  <c r="AC5" i="2"/>
  <c r="AD3" i="2"/>
  <c r="AB12" i="2"/>
  <c r="AB13" i="2" s="1"/>
  <c r="AB9" i="2"/>
  <c r="V29" i="2"/>
  <c r="Z16" i="2"/>
  <c r="Z15" i="2" s="1"/>
  <c r="Z23" i="2" s="1"/>
  <c r="Z24" i="2" s="1"/>
  <c r="W27" i="2"/>
  <c r="X28" i="2" s="1"/>
  <c r="X26" i="2"/>
  <c r="AA23" i="2" l="1"/>
  <c r="AA24" i="2" s="1"/>
  <c r="AB10" i="2"/>
  <c r="AC6" i="2"/>
  <c r="AD4" i="2"/>
  <c r="X27" i="2"/>
  <c r="Y28" i="2" s="1"/>
  <c r="Y26" i="2"/>
  <c r="AD5" i="2"/>
  <c r="AE3" i="2"/>
  <c r="W29" i="2"/>
  <c r="AB17" i="2"/>
  <c r="AB16" i="2" s="1"/>
  <c r="AB15" i="2" s="1"/>
  <c r="AC12" i="2"/>
  <c r="AC13" i="2" s="1"/>
  <c r="AC9" i="2"/>
  <c r="AC10" i="2" l="1"/>
  <c r="AC17" i="2"/>
  <c r="AC14" i="2" s="1"/>
  <c r="Y27" i="2"/>
  <c r="Z28" i="2" s="1"/>
  <c r="Z26" i="2"/>
  <c r="AB14" i="2"/>
  <c r="AB23" i="2"/>
  <c r="AB24" i="2" s="1"/>
  <c r="AD12" i="2"/>
  <c r="AD13" i="2" s="1"/>
  <c r="AE4" i="2"/>
  <c r="AD6" i="2"/>
  <c r="AD9" i="2" s="1"/>
  <c r="AF3" i="2"/>
  <c r="AE5" i="2"/>
  <c r="X29" i="2"/>
  <c r="AC16" i="2" l="1"/>
  <c r="AC15" i="2" s="1"/>
  <c r="AD17" i="2"/>
  <c r="AD14" i="2"/>
  <c r="AD16" i="2"/>
  <c r="AD15" i="2" s="1"/>
  <c r="AD10" i="2"/>
  <c r="AC23" i="2"/>
  <c r="AC24" i="2" s="1"/>
  <c r="Y29" i="2"/>
  <c r="AE12" i="2"/>
  <c r="AE13" i="2" s="1"/>
  <c r="AF4" i="2"/>
  <c r="AE6" i="2"/>
  <c r="AE9" i="2" s="1"/>
  <c r="AG3" i="2"/>
  <c r="AF5" i="2"/>
  <c r="Z27" i="2"/>
  <c r="AA28" i="2" s="1"/>
  <c r="AA26" i="2"/>
  <c r="Z29" i="2" l="1"/>
  <c r="AE10" i="2"/>
  <c r="AE17" i="2"/>
  <c r="AE16" i="2" s="1"/>
  <c r="AE15" i="2" s="1"/>
  <c r="AF6" i="2"/>
  <c r="AG4" i="2"/>
  <c r="AF12" i="2"/>
  <c r="AF13" i="2" s="1"/>
  <c r="AF9" i="2"/>
  <c r="AG5" i="2"/>
  <c r="AH3" i="2"/>
  <c r="AD23" i="2"/>
  <c r="AD24" i="2" s="1"/>
  <c r="AA27" i="2"/>
  <c r="AB28" i="2" s="1"/>
  <c r="AB26" i="2"/>
  <c r="AA29" i="2" l="1"/>
  <c r="AF10" i="2"/>
  <c r="AE23" i="2"/>
  <c r="AE24" i="2" s="1"/>
  <c r="AC26" i="2"/>
  <c r="AB27" i="2"/>
  <c r="AC28" i="2" s="1"/>
  <c r="AG6" i="2"/>
  <c r="AH4" i="2"/>
  <c r="AF17" i="2"/>
  <c r="AF16" i="2" s="1"/>
  <c r="AF15" i="2" s="1"/>
  <c r="AE14" i="2"/>
  <c r="AG12" i="2"/>
  <c r="AG13" i="2" s="1"/>
  <c r="AG9" i="2"/>
  <c r="AH5" i="2"/>
  <c r="AI3" i="2"/>
  <c r="AG10" i="2" l="1"/>
  <c r="AG17" i="2"/>
  <c r="AG14" i="2" s="1"/>
  <c r="AJ3" i="2"/>
  <c r="AI5" i="2"/>
  <c r="AF14" i="2"/>
  <c r="AF23" i="2"/>
  <c r="AF24" i="2" s="1"/>
  <c r="AH6" i="2"/>
  <c r="AI4" i="2"/>
  <c r="AB29" i="2"/>
  <c r="AC27" i="2"/>
  <c r="AD28" i="2" s="1"/>
  <c r="AD26" i="2"/>
  <c r="AH12" i="2"/>
  <c r="AH13" i="2" s="1"/>
  <c r="AH9" i="2"/>
  <c r="AC29" i="2" l="1"/>
  <c r="AH10" i="2"/>
  <c r="AE26" i="2"/>
  <c r="AD27" i="2"/>
  <c r="AE28" i="2" s="1"/>
  <c r="AI12" i="2"/>
  <c r="AI13" i="2" s="1"/>
  <c r="AK3" i="2"/>
  <c r="AJ5" i="2"/>
  <c r="AG16" i="2"/>
  <c r="AG15" i="2" s="1"/>
  <c r="AG23" i="2" s="1"/>
  <c r="AG24" i="2" s="1"/>
  <c r="AJ4" i="2"/>
  <c r="AI6" i="2"/>
  <c r="AI9" i="2" s="1"/>
  <c r="AH17" i="2"/>
  <c r="AH14" i="2" s="1"/>
  <c r="AI10" i="2" l="1"/>
  <c r="AI17" i="2"/>
  <c r="AI16" i="2" s="1"/>
  <c r="AI15" i="2" s="1"/>
  <c r="AK5" i="2"/>
  <c r="AL3" i="2"/>
  <c r="AJ6" i="2"/>
  <c r="AK4" i="2"/>
  <c r="AD29" i="2"/>
  <c r="AH16" i="2"/>
  <c r="AH15" i="2" s="1"/>
  <c r="AH23" i="2" s="1"/>
  <c r="AH24" i="2" s="1"/>
  <c r="AJ12" i="2"/>
  <c r="AJ13" i="2" s="1"/>
  <c r="AJ9" i="2"/>
  <c r="AE27" i="2"/>
  <c r="AF28" i="2" s="1"/>
  <c r="AF26" i="2"/>
  <c r="AI14" i="2" l="1"/>
  <c r="AE29" i="2"/>
  <c r="AJ10" i="2"/>
  <c r="AJ17" i="2"/>
  <c r="AJ16" i="2" s="1"/>
  <c r="AJ15" i="2" s="1"/>
  <c r="AK12" i="2"/>
  <c r="AK13" i="2" s="1"/>
  <c r="AI23" i="2"/>
  <c r="AI24" i="2" s="1"/>
  <c r="AF27" i="2"/>
  <c r="AG28" i="2" s="1"/>
  <c r="AG26" i="2"/>
  <c r="AL4" i="2"/>
  <c r="AK6" i="2"/>
  <c r="AK9" i="2" s="1"/>
  <c r="AL5" i="2"/>
  <c r="AM3" i="2"/>
  <c r="AK17" i="2" l="1"/>
  <c r="AK16" i="2" s="1"/>
  <c r="AK15" i="2" s="1"/>
  <c r="AK10" i="2"/>
  <c r="AL12" i="2"/>
  <c r="AL13" i="2" s="1"/>
  <c r="AH26" i="2"/>
  <c r="AG27" i="2"/>
  <c r="AH28" i="2" s="1"/>
  <c r="AJ14" i="2"/>
  <c r="AJ23" i="2"/>
  <c r="AJ24" i="2" s="1"/>
  <c r="AM4" i="2"/>
  <c r="AL6" i="2"/>
  <c r="AL9" i="2" s="1"/>
  <c r="AN3" i="2"/>
  <c r="AM5" i="2"/>
  <c r="AF29" i="2"/>
  <c r="AG29" i="2" l="1"/>
  <c r="AL10" i="2"/>
  <c r="AL17" i="2"/>
  <c r="AL14" i="2" s="1"/>
  <c r="AN4" i="2"/>
  <c r="AM6" i="2"/>
  <c r="AM9" i="2" s="1"/>
  <c r="AM12" i="2"/>
  <c r="AM13" i="2" s="1"/>
  <c r="AK14" i="2"/>
  <c r="AK23" i="2"/>
  <c r="AK24" i="2" s="1"/>
  <c r="AI26" i="2"/>
  <c r="AH27" i="2"/>
  <c r="AI28" i="2" s="1"/>
  <c r="AN5" i="2"/>
  <c r="AO3" i="2"/>
  <c r="AM17" i="2" l="1"/>
  <c r="AM14" i="2" s="1"/>
  <c r="AM16" i="2"/>
  <c r="AM15" i="2" s="1"/>
  <c r="AM10" i="2"/>
  <c r="AN12" i="2"/>
  <c r="AN13" i="2" s="1"/>
  <c r="AN6" i="2"/>
  <c r="AN9" i="2" s="1"/>
  <c r="AO4" i="2"/>
  <c r="AI27" i="2"/>
  <c r="AJ28" i="2" s="1"/>
  <c r="AJ26" i="2"/>
  <c r="AO5" i="2"/>
  <c r="AP3" i="2"/>
  <c r="AP5" i="2" s="1"/>
  <c r="AH29" i="2"/>
  <c r="AL16" i="2"/>
  <c r="AL15" i="2" s="1"/>
  <c r="AL23" i="2" s="1"/>
  <c r="AL24" i="2" s="1"/>
  <c r="AI29" i="2" l="1"/>
  <c r="AN10" i="2"/>
  <c r="AN17" i="2"/>
  <c r="AN16" i="2" s="1"/>
  <c r="AN15" i="2" s="1"/>
  <c r="AP4" i="2"/>
  <c r="AP6" i="2" s="1"/>
  <c r="AP9" i="2" s="1"/>
  <c r="AO6" i="2"/>
  <c r="AO9" i="2" s="1"/>
  <c r="AO12" i="2"/>
  <c r="AO13" i="2" s="1"/>
  <c r="AM23" i="2"/>
  <c r="AM24" i="2" s="1"/>
  <c r="AK26" i="2"/>
  <c r="AJ27" i="2"/>
  <c r="AK28" i="2" s="1"/>
  <c r="AP12" i="2"/>
  <c r="AP13" i="2" s="1"/>
  <c r="AO17" i="2" l="1"/>
  <c r="AP17" i="2"/>
  <c r="AP14" i="2" s="1"/>
  <c r="AP10" i="2"/>
  <c r="AN14" i="2"/>
  <c r="AN23" i="2"/>
  <c r="AN24" i="2" s="1"/>
  <c r="AO14" i="2"/>
  <c r="AO16" i="2"/>
  <c r="AO15" i="2" s="1"/>
  <c r="AO10" i="2"/>
  <c r="AK27" i="2"/>
  <c r="AL28" i="2" s="1"/>
  <c r="AL26" i="2"/>
  <c r="AJ29" i="2"/>
  <c r="AO23" i="2" l="1"/>
  <c r="AO24" i="2" s="1"/>
  <c r="AK29" i="2"/>
  <c r="AP16" i="2"/>
  <c r="AP15" i="2" s="1"/>
  <c r="AP23" i="2" s="1"/>
  <c r="AP24" i="2" s="1"/>
  <c r="AM26" i="2"/>
  <c r="AL27" i="2"/>
  <c r="AM28" i="2" s="1"/>
  <c r="AM27" i="2" l="1"/>
  <c r="AN28" i="2" s="1"/>
  <c r="AN26" i="2"/>
  <c r="AL29" i="2"/>
  <c r="AM29" i="2" l="1"/>
  <c r="AO26" i="2"/>
  <c r="AN27" i="2"/>
  <c r="AO28" i="2" s="1"/>
  <c r="AN29" i="2" l="1"/>
  <c r="AO27" i="2"/>
  <c r="AP28" i="2" s="1"/>
  <c r="AP26" i="2"/>
  <c r="AP27" i="2" l="1"/>
  <c r="AP29" i="2" s="1"/>
  <c r="AO29" i="2"/>
</calcChain>
</file>

<file path=xl/sharedStrings.xml><?xml version="1.0" encoding="utf-8"?>
<sst xmlns="http://schemas.openxmlformats.org/spreadsheetml/2006/main" count="113" uniqueCount="83">
  <si>
    <t>夫</t>
  </si>
  <si>
    <t>妻</t>
  </si>
  <si>
    <t>第1子</t>
  </si>
  <si>
    <t>第2子</t>
  </si>
  <si>
    <t>大3</t>
  </si>
  <si>
    <t>大4</t>
  </si>
  <si>
    <t>学費等</t>
  </si>
  <si>
    <t>旅行</t>
  </si>
  <si>
    <t>車</t>
  </si>
  <si>
    <t>耐久消費財</t>
  </si>
  <si>
    <t>その他</t>
  </si>
  <si>
    <t>主な支出</t>
  </si>
  <si>
    <t>財形貯蓄</t>
  </si>
  <si>
    <t>自社株</t>
  </si>
  <si>
    <t>確定拠出年金</t>
  </si>
  <si>
    <t>A銀行　預金</t>
  </si>
  <si>
    <t>　　　投資信託</t>
  </si>
  <si>
    <t>B證券　MRF</t>
  </si>
  <si>
    <t>　　　株式</t>
  </si>
  <si>
    <t>total</t>
  </si>
  <si>
    <t>増分</t>
  </si>
  <si>
    <t>増加率</t>
  </si>
  <si>
    <t/>
  </si>
  <si>
    <t>年</t>
  </si>
  <si>
    <t>年齢　夫</t>
  </si>
  <si>
    <t>　　　　妻</t>
  </si>
  <si>
    <t>年金 夫</t>
  </si>
  <si>
    <t>年金 妻</t>
  </si>
  <si>
    <t>給与所得</t>
  </si>
  <si>
    <t>収入合計</t>
  </si>
  <si>
    <t>所得税</t>
  </si>
  <si>
    <t>　給与所得控除</t>
  </si>
  <si>
    <t>　公的年金等控除</t>
  </si>
  <si>
    <t>　課税所得</t>
  </si>
  <si>
    <t>　所得控除（所得税）</t>
  </si>
  <si>
    <t>住民税</t>
  </si>
  <si>
    <t>　所得控除（住民税）</t>
  </si>
  <si>
    <t>健康保険料</t>
  </si>
  <si>
    <t>生活費</t>
  </si>
  <si>
    <t>レジャー</t>
  </si>
  <si>
    <t>リフォーム</t>
  </si>
  <si>
    <t>支出合計</t>
  </si>
  <si>
    <t>収入―支出</t>
  </si>
  <si>
    <t>預貯金残高</t>
  </si>
  <si>
    <t>金融資産評価額</t>
  </si>
  <si>
    <t>金融資産増加分</t>
  </si>
  <si>
    <t>総資産評価額</t>
  </si>
  <si>
    <t>開始年</t>
  </si>
  <si>
    <t>世帯主年齢（開始時点）</t>
  </si>
  <si>
    <t>配偶者年齢（開始時点）</t>
  </si>
  <si>
    <t>←独身の場合は空白</t>
  </si>
  <si>
    <t>預金残高（初期）</t>
  </si>
  <si>
    <t>資産評価額（初期）</t>
  </si>
  <si>
    <t>資産増加率%</t>
  </si>
  <si>
    <t>健康保険料率</t>
  </si>
  <si>
    <t>←概算用</t>
  </si>
  <si>
    <t>生活費（月平均）</t>
  </si>
  <si>
    <t>レジャー費（月平均）</t>
  </si>
  <si>
    <t>夫-年金</t>
  </si>
  <si>
    <t>　　受給額（65才開始）</t>
  </si>
  <si>
    <t>　　受給開始年齢</t>
  </si>
  <si>
    <t>　　受給額（変更後）</t>
  </si>
  <si>
    <t>妻-年金</t>
  </si>
  <si>
    <t>控除額計</t>
  </si>
  <si>
    <t>課税所得</t>
  </si>
  <si>
    <t>所得割額</t>
  </si>
  <si>
    <t>復興特別所得税</t>
  </si>
  <si>
    <t>均等割</t>
  </si>
  <si>
    <t>給与所得控除</t>
  </si>
  <si>
    <t>下限</t>
  </si>
  <si>
    <t>控除割合</t>
  </si>
  <si>
    <t>控除加算</t>
  </si>
  <si>
    <t>基礎控除</t>
  </si>
  <si>
    <t>配偶者控除</t>
  </si>
  <si>
    <t>所得税率</t>
  </si>
  <si>
    <t>住民税率</t>
  </si>
  <si>
    <t>税額控除割</t>
  </si>
  <si>
    <t>考慮しない</t>
  </si>
  <si>
    <t>年金所得</t>
  </si>
  <si>
    <t>年齢</t>
  </si>
  <si>
    <t>年金所得控除65才未満</t>
  </si>
  <si>
    <t>年金所得控除65才以上</t>
  </si>
  <si>
    <t>※単位＝万円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</si>
</sst>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0"/>
    <numFmt numFmtId="177" formatCode="yyyy"/>
    <numFmt numFmtId="178" formatCode="#,##0;[Red]&quot;(&quot;#,##0&quot;)&quot;"/>
    <numFmt numFmtId="179" formatCode="0&quot; &quot;;[Red]&quot;(&quot;0&quot;)&quot;"/>
    <numFmt numFmtId="180" formatCode="0.0%"/>
    <numFmt numFmtId="181" formatCode="0.0&quot; &quot;"/>
    <numFmt numFmtId="182" formatCode="#,##0;[Red]&quot;-&quot;#,##0"/>
  </numFmts>
  <fonts count="21">
    <font>
      <sz val="10"/>
      <color theme="1"/>
      <name val="Liberation Sans"/>
      <family val="2"/>
    </font>
    <font>
      <sz val="10"/>
      <color theme="1"/>
      <name val="Liberation Sans"/>
      <family val="2"/>
    </font>
    <font>
      <b/>
      <sz val="10"/>
      <color theme="1"/>
      <name val="Liberation Sans"/>
      <family val="2"/>
    </font>
    <font>
      <b/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0"/>
      <color theme="1"/>
      <name val="ＭＳ Ｐゴシック"/>
      <family val="3"/>
      <charset val="128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b/>
      <sz val="18"/>
      <color rgb="FF000000"/>
      <name val="Liberation Sans"/>
      <family val="2"/>
    </font>
    <font>
      <b/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theme="1"/>
      <name val="Liberation Sans"/>
      <family val="2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Liberation Serif"/>
    </font>
    <font>
      <b/>
      <sz val="11"/>
      <color theme="1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3" fillId="6" borderId="0">
      <alignment vertical="center"/>
    </xf>
    <xf numFmtId="182" fontId="5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03">
    <xf numFmtId="0" fontId="0" fillId="0" borderId="0" xfId="0">
      <alignment vertical="center"/>
    </xf>
    <xf numFmtId="0" fontId="15" fillId="0" borderId="2" xfId="0" applyFont="1" applyBorder="1" applyAlignment="1">
      <alignment horizontal="center" vertical="center"/>
    </xf>
    <xf numFmtId="1" fontId="15" fillId="5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0" fontId="15" fillId="10" borderId="12" xfId="0" applyFont="1" applyFill="1" applyBorder="1" applyAlignment="1">
      <alignment horizontal="center" vertical="center"/>
    </xf>
    <xf numFmtId="178" fontId="15" fillId="0" borderId="13" xfId="0" applyNumberFormat="1" applyFont="1" applyFill="1" applyBorder="1" applyAlignment="1">
      <alignment horizontal="right" vertical="center"/>
    </xf>
    <xf numFmtId="178" fontId="15" fillId="0" borderId="13" xfId="0" applyNumberFormat="1" applyFont="1" applyBorder="1" applyAlignment="1">
      <alignment horizontal="right" vertical="center"/>
    </xf>
    <xf numFmtId="182" fontId="15" fillId="10" borderId="14" xfId="7" applyFont="1" applyFill="1" applyBorder="1" applyAlignment="1" applyProtection="1">
      <alignment horizontal="center" vertical="center"/>
    </xf>
    <xf numFmtId="182" fontId="15" fillId="10" borderId="3" xfId="7" applyFont="1" applyFill="1" applyBorder="1" applyAlignment="1" applyProtection="1">
      <alignment horizontal="right" vertical="center"/>
    </xf>
    <xf numFmtId="182" fontId="15" fillId="0" borderId="0" xfId="7" applyFont="1" applyFill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right" vertical="center"/>
    </xf>
    <xf numFmtId="179" fontId="15" fillId="0" borderId="3" xfId="0" applyNumberFormat="1" applyFont="1" applyBorder="1" applyAlignment="1">
      <alignment horizontal="right" vertical="center"/>
    </xf>
    <xf numFmtId="180" fontId="15" fillId="0" borderId="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80" fontId="15" fillId="0" borderId="0" xfId="0" applyNumberFormat="1" applyFont="1" applyAlignment="1">
      <alignment vertical="center"/>
    </xf>
    <xf numFmtId="180" fontId="15" fillId="0" borderId="0" xfId="0" applyNumberFormat="1" applyFont="1" applyFill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179" fontId="15" fillId="0" borderId="0" xfId="0" applyNumberFormat="1" applyFont="1" applyFill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81" fontId="15" fillId="0" borderId="0" xfId="0" applyNumberFormat="1" applyFont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9" fontId="15" fillId="0" borderId="0" xfId="0" applyNumberFormat="1" applyFont="1" applyFill="1" applyAlignment="1">
      <alignment horizontal="center" vertical="center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8" fillId="5" borderId="0" xfId="0" applyNumberFormat="1" applyFont="1" applyFill="1" applyAlignment="1">
      <alignment horizontal="center"/>
    </xf>
    <xf numFmtId="1" fontId="17" fillId="5" borderId="0" xfId="0" applyNumberFormat="1" applyFont="1" applyFill="1" applyAlignment="1">
      <alignment horizontal="center"/>
    </xf>
    <xf numFmtId="0" fontId="17" fillId="0" borderId="17" xfId="0" applyFont="1" applyBorder="1" applyAlignment="1">
      <alignment horizontal="left"/>
    </xf>
    <xf numFmtId="1" fontId="17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5" borderId="0" xfId="0" applyFont="1" applyFill="1" applyAlignment="1">
      <alignment horizontal="center"/>
    </xf>
    <xf numFmtId="0" fontId="17" fillId="0" borderId="0" xfId="0" applyFont="1">
      <alignment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>
      <alignment vertical="center"/>
    </xf>
    <xf numFmtId="1" fontId="1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19" xfId="0" applyBorder="1" applyAlignment="1">
      <alignment horizontal="right" vertical="center"/>
    </xf>
    <xf numFmtId="0" fontId="0" fillId="11" borderId="20" xfId="0" applyFill="1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right" vertical="center"/>
    </xf>
    <xf numFmtId="176" fontId="0" fillId="11" borderId="15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19" fillId="0" borderId="5" xfId="0" applyFont="1" applyBorder="1" applyAlignment="1">
      <alignment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>
      <alignment vertical="center"/>
    </xf>
    <xf numFmtId="0" fontId="0" fillId="0" borderId="5" xfId="0" applyBorder="1" applyAlignment="1">
      <alignment horizontal="left" vertical="center"/>
    </xf>
    <xf numFmtId="176" fontId="0" fillId="0" borderId="4" xfId="0" applyNumberFormat="1" applyBorder="1">
      <alignment vertical="center"/>
    </xf>
    <xf numFmtId="0" fontId="20" fillId="0" borderId="0" xfId="0" applyFont="1" applyAlignment="1">
      <alignment horizontal="left"/>
    </xf>
    <xf numFmtId="0" fontId="15" fillId="12" borderId="3" xfId="0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_0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標準" xfId="0" builtinId="0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3.8373052046707469E-2"/>
          <c:y val="9.8677845856175422E-2"/>
          <c:w val="0.87420237010027346"/>
          <c:h val="0.89207782435773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資産表!$B$52:$B$52</c:f>
              <c:strCache>
                <c:ptCount val="1"/>
                <c:pt idx="0">
                  <c:v>2400</c:v>
                </c:pt>
              </c:strCache>
            </c:strRef>
          </c:tx>
          <c:spPr>
            <a:solidFill>
              <a:srgbClr val="729FC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資産表!$B$51:$E$51</c:f>
              <c:numCache>
                <c:formatCode>yyyy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資産表!$B$52:$E$52</c:f>
              <c:numCache>
                <c:formatCode>0</c:formatCode>
                <c:ptCount val="4"/>
                <c:pt idx="0">
                  <c:v>2400</c:v>
                </c:pt>
                <c:pt idx="1">
                  <c:v>2550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資産表!$B$53:$B$53</c:f>
              <c:strCache>
                <c:ptCount val="1"/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資産表!$B$51:$E$51</c:f>
              <c:numCache>
                <c:formatCode>yyyy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資産表!$B$53:$E$53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資産表!$B$54:$B$54</c:f>
              <c:strCache>
                <c:ptCount val="1"/>
                <c:pt idx="0">
                  <c:v>620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資産表!$B$51:$E$51</c:f>
              <c:numCache>
                <c:formatCode>yyyy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資産表!$B$54:$E$54</c:f>
              <c:numCache>
                <c:formatCode>0</c:formatCode>
                <c:ptCount val="4"/>
                <c:pt idx="0">
                  <c:v>620</c:v>
                </c:pt>
                <c:pt idx="1">
                  <c:v>682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資産表!$B$55:$B$55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資産表!$B$51:$E$51</c:f>
              <c:numCache>
                <c:formatCode>yyyy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資産表!$B$55:$E$55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資産表!$B$56:$B$56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A6A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資産表!$B$51:$E$51</c:f>
              <c:numCache>
                <c:formatCode>yyyy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資産表!$B$56:$E$56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資産表!$B$57:$B$57</c:f>
              <c:strCache>
                <c:ptCount val="1"/>
                <c:pt idx="0">
                  <c:v>560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資産表!$B$51:$E$51</c:f>
              <c:numCache>
                <c:formatCode>yyyy</c:formatCode>
                <c:ptCount val="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</c:numCache>
            </c:numRef>
          </c:cat>
          <c:val>
            <c:numRef>
              <c:f>資産表!$B$57:$E$57</c:f>
              <c:numCache>
                <c:formatCode>0</c:formatCode>
                <c:ptCount val="4"/>
                <c:pt idx="0">
                  <c:v>560</c:v>
                </c:pt>
                <c:pt idx="1">
                  <c:v>576.80000000000007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447008"/>
        <c:axId val="380006256"/>
      </c:barChart>
      <c:valAx>
        <c:axId val="3800062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DDDDDD"/>
              </a:solidFill>
            </a:ln>
          </c:spPr>
        </c:minorGridlines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ja-JP"/>
          </a:p>
        </c:txPr>
        <c:crossAx val="379447008"/>
        <c:crossesAt val="1"/>
        <c:crossBetween val="between"/>
      </c:valAx>
      <c:dateAx>
        <c:axId val="37944700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ja-JP"/>
          </a:p>
        </c:txPr>
        <c:crossAx val="380006256"/>
        <c:crossesAt val="0"/>
        <c:auto val="1"/>
        <c:lblOffset val="100"/>
        <c:baseTimeUnit val="days"/>
      </c:date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xMode val="edge"/>
          <c:yMode val="edge"/>
          <c:x val="1.2590182486914698E-2"/>
          <c:y val="6.8065455275574741E-2"/>
          <c:w val="0.96827698401471207"/>
          <c:h val="0.89629527379000318"/>
        </c:manualLayout>
      </c:layout>
      <c:lineChart>
        <c:grouping val="standard"/>
        <c:varyColors val="0"/>
        <c:ser>
          <c:idx val="0"/>
          <c:order val="0"/>
          <c:spPr>
            <a:ln w="28800">
              <a:solidFill>
                <a:srgbClr val="004586"/>
              </a:solidFill>
            </a:ln>
          </c:spPr>
          <c:marker>
            <c:symbol val="none"/>
          </c:marker>
          <c:cat>
            <c:numRef>
              <c:f>資産シミュレーション!$B$3:$AP$3</c:f>
              <c:numCache>
                <c:formatCode>General</c:formatCod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cat>
          <c:val>
            <c:numRef>
              <c:f>資産シミュレーション!$B$29:$AP$29</c:f>
              <c:numCache>
                <c:formatCode>0</c:formatCode>
                <c:ptCount val="41"/>
                <c:pt idx="0">
                  <c:v>5836.0097000000005</c:v>
                </c:pt>
                <c:pt idx="1">
                  <c:v>5472.0194000000001</c:v>
                </c:pt>
                <c:pt idx="2">
                  <c:v>5408.0290999999997</c:v>
                </c:pt>
                <c:pt idx="3">
                  <c:v>5346.5388000000003</c:v>
                </c:pt>
                <c:pt idx="4">
                  <c:v>5187.5485000000008</c:v>
                </c:pt>
                <c:pt idx="5">
                  <c:v>5037.1110000000008</c:v>
                </c:pt>
                <c:pt idx="6">
                  <c:v>4943.2985000000008</c:v>
                </c:pt>
                <c:pt idx="7">
                  <c:v>4852.1750625000004</c:v>
                </c:pt>
                <c:pt idx="8">
                  <c:v>4763.8063125000008</c:v>
                </c:pt>
                <c:pt idx="9">
                  <c:v>4678.2594765625008</c:v>
                </c:pt>
                <c:pt idx="10">
                  <c:v>4589.781134375</c:v>
                </c:pt>
                <c:pt idx="11">
                  <c:v>4499.1641212890618</c:v>
                </c:pt>
                <c:pt idx="12">
                  <c:v>4406.3351496484365</c:v>
                </c:pt>
                <c:pt idx="13">
                  <c:v>4311.2407526806628</c:v>
                </c:pt>
                <c:pt idx="14">
                  <c:v>4113.8256314218743</c:v>
                </c:pt>
                <c:pt idx="15">
                  <c:v>4014.0331502388913</c:v>
                </c:pt>
                <c:pt idx="16">
                  <c:v>3909.3052910244382</c:v>
                </c:pt>
                <c:pt idx="17">
                  <c:v>3802.0826197804104</c:v>
                </c:pt>
                <c:pt idx="18">
                  <c:v>3692.2417520560211</c:v>
                </c:pt>
                <c:pt idx="19">
                  <c:v>3279.7203175505315</c:v>
                </c:pt>
                <c:pt idx="20">
                  <c:v>3164.4528613519319</c:v>
                </c:pt>
                <c:pt idx="21">
                  <c:v>3038.8723692906951</c:v>
                </c:pt>
                <c:pt idx="22">
                  <c:v>2910.4101908244934</c:v>
                </c:pt>
                <c:pt idx="23">
                  <c:v>2778.8085000567607</c:v>
                </c:pt>
                <c:pt idx="24">
                  <c:v>2643.9952548273732</c:v>
                </c:pt>
                <c:pt idx="25">
                  <c:v>2505.8919673287924</c:v>
                </c:pt>
                <c:pt idx="26">
                  <c:v>2364.4183486994766</c:v>
                </c:pt>
                <c:pt idx="27">
                  <c:v>2219.4921478826964</c:v>
                </c:pt>
                <c:pt idx="28">
                  <c:v>2071.0291066001832</c:v>
                </c:pt>
                <c:pt idx="29">
                  <c:v>1918.9429102972508</c:v>
                </c:pt>
                <c:pt idx="30">
                  <c:v>1763.1451379622554</c:v>
                </c:pt>
                <c:pt idx="31">
                  <c:v>1603.5452107196866</c:v>
                </c:pt>
                <c:pt idx="32">
                  <c:v>1440.050339168743</c:v>
                </c:pt>
                <c:pt idx="33">
                  <c:v>1272.5654694367352</c:v>
                </c:pt>
                <c:pt idx="34">
                  <c:v>1100.9932279159539</c:v>
                </c:pt>
                <c:pt idx="35">
                  <c:v>925.23386465187218</c:v>
                </c:pt>
                <c:pt idx="36">
                  <c:v>745.18519534977099</c:v>
                </c:pt>
                <c:pt idx="37">
                  <c:v>560.74254196606785</c:v>
                </c:pt>
                <c:pt idx="38">
                  <c:v>371.79867184981214</c:v>
                </c:pt>
                <c:pt idx="39">
                  <c:v>178.24373539896379</c:v>
                </c:pt>
                <c:pt idx="40">
                  <c:v>-20.034797804790941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442560"/>
        <c:axId val="379444488"/>
      </c:lineChart>
      <c:valAx>
        <c:axId val="37944448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>
                    <a:latin typeface="Meiryo UI" pitchFamily="48"/>
                    <a:ea typeface="メイリオ" pitchFamily="48"/>
                  </a:defRPr>
                </a:pPr>
                <a:r>
                  <a:rPr lang="ja-JP" altLang="en-US"/>
                  <a:t>総資産（万円）</a:t>
                </a:r>
              </a:p>
            </c:rich>
          </c:tx>
          <c:layout>
            <c:manualLayout>
              <c:xMode val="edge"/>
              <c:yMode val="edge"/>
              <c:x val="0"/>
              <c:y val="1.0039152695512498E-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ja-JP"/>
          </a:p>
        </c:txPr>
        <c:crossAx val="379442560"/>
        <c:crossesAt val="1"/>
        <c:crossBetween val="between"/>
      </c:valAx>
      <c:catAx>
        <c:axId val="3794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ja-JP"/>
          </a:p>
        </c:txPr>
        <c:crossAx val="379444488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15880" y="12303720"/>
    <xdr:ext cx="8292960" cy="334872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4600" y="88920"/>
    <xdr:ext cx="9018000" cy="262800"/>
    <xdr:sp macro="" textlink="">
      <xdr:nvSpPr>
        <xdr:cNvPr id="2" name="テキスト枠 1"/>
        <xdr:cNvSpPr txBox="1"/>
      </xdr:nvSpPr>
      <xdr:spPr>
        <a:xfrm>
          <a:off x="84600" y="88920"/>
          <a:ext cx="9018000" cy="262800"/>
        </a:xfrm>
        <a:prstGeom prst="rect">
          <a:avLst/>
        </a:prstGeom>
        <a:noFill/>
        <a:ln>
          <a:noFill/>
        </a:ln>
      </xdr:spPr>
      <xdr:txBody>
        <a:bodyPr vert="horz" wrap="none" lIns="0" tIns="0" rIns="0" bIns="0" compatLnSpc="0"/>
        <a:lstStyle/>
        <a:p>
          <a:pPr lvl="0" rtl="0" hangingPunct="0">
            <a:buNone/>
            <a:tabLst/>
          </a:pPr>
          <a:r>
            <a:rPr lang="en-US" sz="1500" b="1" kern="1200">
              <a:latin typeface="游明朝" pitchFamily="18"/>
              <a:ea typeface="ＭＳ Ｐゴシック" pitchFamily="50"/>
              <a:cs typeface="Tahoma" pitchFamily="2"/>
            </a:rPr>
            <a:t>※</a:t>
          </a:r>
          <a:r>
            <a:rPr lang="ja-JP" sz="1500" b="1" kern="1200">
              <a:latin typeface="游明朝" pitchFamily="18"/>
              <a:ea typeface="ＭＳ Ｐゴシック" pitchFamily="50"/>
              <a:cs typeface="Tahoma" pitchFamily="2"/>
            </a:rPr>
            <a:t>背景色がピンクのセルは変更可能です。それ以外のセルを修正すると表示が崩れる場合があります。</a:t>
          </a:r>
        </a:p>
      </xdr:txBody>
    </xdr:sp>
    <xdr:clientData/>
  </xdr:absoluteAnchor>
  <xdr:oneCellAnchor>
    <xdr:from>
      <xdr:col>5</xdr:col>
      <xdr:colOff>14040</xdr:colOff>
      <xdr:row>31</xdr:row>
      <xdr:rowOff>21960</xdr:rowOff>
    </xdr:from>
    <xdr:ext cx="10179000" cy="3585600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O1048576"/>
  <sheetViews>
    <sheetView tabSelected="1" zoomScale="90" zoomScaleNormal="90" workbookViewId="0">
      <selection activeCell="E29" sqref="E29"/>
    </sheetView>
  </sheetViews>
  <sheetFormatPr defaultRowHeight="17.100000000000001" customHeight="1"/>
  <cols>
    <col min="1" max="1" width="14.28515625" style="36" customWidth="1"/>
    <col min="2" max="2" width="11.42578125" style="4" customWidth="1"/>
    <col min="3" max="3" width="11.42578125" style="45" customWidth="1"/>
    <col min="4" max="9" width="11.42578125" style="4" customWidth="1"/>
    <col min="10" max="43" width="5.42578125" style="4" customWidth="1"/>
    <col min="44" max="235" width="5.42578125" customWidth="1"/>
    <col min="236" max="1003" width="12.28515625" style="5" customWidth="1"/>
  </cols>
  <sheetData>
    <row r="1" spans="1:9" ht="17.100000000000001" customHeight="1">
      <c r="A1" s="1"/>
      <c r="B1" s="2">
        <v>2024</v>
      </c>
      <c r="C1" s="3">
        <f t="shared" ref="C1:I1" si="0">B1+1</f>
        <v>2025</v>
      </c>
      <c r="D1" s="3">
        <f t="shared" si="0"/>
        <v>2026</v>
      </c>
      <c r="E1" s="3">
        <f t="shared" si="0"/>
        <v>2027</v>
      </c>
      <c r="F1" s="3">
        <f t="shared" si="0"/>
        <v>2028</v>
      </c>
      <c r="G1" s="3">
        <f t="shared" si="0"/>
        <v>2029</v>
      </c>
      <c r="H1" s="3">
        <f t="shared" si="0"/>
        <v>2030</v>
      </c>
      <c r="I1" s="3">
        <f t="shared" si="0"/>
        <v>2031</v>
      </c>
    </row>
    <row r="2" spans="1:9" ht="17.100000000000001" customHeight="1">
      <c r="A2" s="6" t="s">
        <v>0</v>
      </c>
      <c r="B2" s="99">
        <v>55</v>
      </c>
      <c r="C2" s="3">
        <f t="shared" ref="C2:I2" si="1">B2+1</f>
        <v>56</v>
      </c>
      <c r="D2" s="3">
        <f t="shared" si="1"/>
        <v>57</v>
      </c>
      <c r="E2" s="3">
        <f t="shared" si="1"/>
        <v>58</v>
      </c>
      <c r="F2" s="3">
        <f t="shared" si="1"/>
        <v>59</v>
      </c>
      <c r="G2" s="3">
        <f t="shared" si="1"/>
        <v>60</v>
      </c>
      <c r="H2" s="3">
        <f t="shared" si="1"/>
        <v>61</v>
      </c>
      <c r="I2" s="3">
        <f t="shared" si="1"/>
        <v>62</v>
      </c>
    </row>
    <row r="3" spans="1:9" ht="17.100000000000001" customHeight="1">
      <c r="A3" s="8" t="s">
        <v>1</v>
      </c>
      <c r="B3" s="99">
        <v>54</v>
      </c>
      <c r="C3" s="3">
        <f t="shared" ref="C3:I3" si="2">B3+1</f>
        <v>55</v>
      </c>
      <c r="D3" s="3">
        <f t="shared" si="2"/>
        <v>56</v>
      </c>
      <c r="E3" s="3">
        <f t="shared" si="2"/>
        <v>57</v>
      </c>
      <c r="F3" s="3">
        <f t="shared" si="2"/>
        <v>58</v>
      </c>
      <c r="G3" s="3">
        <f t="shared" si="2"/>
        <v>59</v>
      </c>
      <c r="H3" s="3">
        <f t="shared" si="2"/>
        <v>60</v>
      </c>
      <c r="I3" s="3">
        <f t="shared" si="2"/>
        <v>61</v>
      </c>
    </row>
    <row r="4" spans="1:9" ht="17.100000000000001" customHeight="1">
      <c r="A4" s="9" t="s">
        <v>2</v>
      </c>
      <c r="B4" s="101">
        <v>24</v>
      </c>
      <c r="C4" s="100">
        <f t="shared" ref="C4:I4" si="3">B4+1</f>
        <v>25</v>
      </c>
      <c r="D4" s="100">
        <f t="shared" si="3"/>
        <v>26</v>
      </c>
      <c r="E4" s="100">
        <f t="shared" si="3"/>
        <v>27</v>
      </c>
      <c r="F4" s="100">
        <f t="shared" si="3"/>
        <v>28</v>
      </c>
      <c r="G4" s="100">
        <f t="shared" si="3"/>
        <v>29</v>
      </c>
      <c r="H4" s="100">
        <f t="shared" si="3"/>
        <v>30</v>
      </c>
      <c r="I4" s="100">
        <f t="shared" si="3"/>
        <v>31</v>
      </c>
    </row>
    <row r="5" spans="1:9" ht="17.100000000000001" customHeight="1">
      <c r="A5" s="10"/>
      <c r="B5" s="11"/>
      <c r="C5" s="11"/>
      <c r="D5" s="12"/>
      <c r="E5" s="12"/>
      <c r="F5" s="12"/>
      <c r="G5" s="12"/>
      <c r="H5" s="12"/>
      <c r="I5" s="12"/>
    </row>
    <row r="6" spans="1:9" ht="17.100000000000001" customHeight="1">
      <c r="A6" s="13" t="s">
        <v>3</v>
      </c>
      <c r="B6" s="102">
        <v>21</v>
      </c>
      <c r="C6" s="100">
        <f t="shared" ref="C6:I6" si="4">B6+1</f>
        <v>22</v>
      </c>
      <c r="D6" s="100">
        <f t="shared" si="4"/>
        <v>23</v>
      </c>
      <c r="E6" s="100">
        <f t="shared" si="4"/>
        <v>24</v>
      </c>
      <c r="F6" s="100">
        <f t="shared" si="4"/>
        <v>25</v>
      </c>
      <c r="G6" s="100">
        <f t="shared" si="4"/>
        <v>26</v>
      </c>
      <c r="H6" s="100">
        <f t="shared" si="4"/>
        <v>27</v>
      </c>
      <c r="I6" s="100">
        <f t="shared" si="4"/>
        <v>28</v>
      </c>
    </row>
    <row r="7" spans="1:9" ht="17.100000000000001" customHeight="1">
      <c r="A7" s="15"/>
      <c r="B7" s="14" t="s">
        <v>4</v>
      </c>
      <c r="C7" s="14" t="s">
        <v>5</v>
      </c>
      <c r="D7" s="16"/>
      <c r="E7" s="16"/>
      <c r="F7" s="16"/>
      <c r="G7" s="16"/>
      <c r="H7" s="16"/>
      <c r="I7" s="16"/>
    </row>
    <row r="8" spans="1:9" ht="17.100000000000001" customHeight="1">
      <c r="A8" s="17" t="s">
        <v>6</v>
      </c>
      <c r="B8" s="7">
        <v>100</v>
      </c>
      <c r="C8" s="7">
        <v>50</v>
      </c>
      <c r="D8" s="7"/>
      <c r="E8" s="7"/>
      <c r="F8" s="7"/>
      <c r="G8" s="7"/>
      <c r="H8" s="7"/>
      <c r="I8" s="7"/>
    </row>
    <row r="9" spans="1:9" s="19" customFormat="1" ht="17.100000000000001" customHeight="1">
      <c r="A9" s="18" t="s">
        <v>7</v>
      </c>
      <c r="B9" s="7"/>
      <c r="C9" s="7">
        <v>20</v>
      </c>
      <c r="D9" s="7">
        <v>50</v>
      </c>
      <c r="E9" s="7">
        <v>20</v>
      </c>
      <c r="F9" s="7">
        <v>20</v>
      </c>
      <c r="G9" s="7">
        <v>50</v>
      </c>
      <c r="H9" s="7"/>
      <c r="I9" s="7"/>
    </row>
    <row r="10" spans="1:9" s="19" customFormat="1" ht="17.100000000000001" customHeight="1">
      <c r="A10" s="18" t="s">
        <v>8</v>
      </c>
      <c r="B10" s="7"/>
      <c r="C10" s="7"/>
      <c r="D10" s="7"/>
      <c r="E10" s="7">
        <v>100</v>
      </c>
      <c r="F10" s="7"/>
      <c r="G10" s="7"/>
      <c r="H10" s="7"/>
      <c r="I10" s="7"/>
    </row>
    <row r="11" spans="1:9" ht="17.100000000000001" customHeight="1">
      <c r="A11" s="18" t="s">
        <v>9</v>
      </c>
      <c r="B11" s="7"/>
      <c r="C11" s="7"/>
      <c r="D11" s="7"/>
      <c r="E11" s="7"/>
      <c r="F11" s="7"/>
      <c r="G11" s="7"/>
      <c r="H11" s="7"/>
      <c r="I11" s="7"/>
    </row>
    <row r="12" spans="1:9" ht="17.100000000000001" customHeight="1">
      <c r="A12" s="18" t="s">
        <v>10</v>
      </c>
      <c r="B12" s="7"/>
      <c r="C12" s="7"/>
      <c r="D12" s="7"/>
      <c r="E12" s="7"/>
      <c r="F12" s="7"/>
      <c r="G12" s="7"/>
      <c r="H12" s="7"/>
      <c r="I12" s="7"/>
    </row>
    <row r="13" spans="1:9" ht="17.100000000000001" customHeight="1">
      <c r="A13" s="20" t="s">
        <v>11</v>
      </c>
      <c r="B13" s="21">
        <f t="shared" ref="B13:I13" si="5">SUM(B8:B12)</f>
        <v>100</v>
      </c>
      <c r="C13" s="21">
        <f t="shared" si="5"/>
        <v>70</v>
      </c>
      <c r="D13" s="21">
        <f t="shared" si="5"/>
        <v>50</v>
      </c>
      <c r="E13" s="21">
        <f t="shared" si="5"/>
        <v>120</v>
      </c>
      <c r="F13" s="21">
        <f t="shared" si="5"/>
        <v>20</v>
      </c>
      <c r="G13" s="21">
        <f t="shared" si="5"/>
        <v>50</v>
      </c>
      <c r="H13" s="21">
        <f t="shared" si="5"/>
        <v>0</v>
      </c>
      <c r="I13" s="21">
        <f t="shared" si="5"/>
        <v>0</v>
      </c>
    </row>
    <row r="14" spans="1:9" s="24" customFormat="1" ht="17.100000000000001" customHeight="1">
      <c r="A14" s="22" t="s">
        <v>12</v>
      </c>
      <c r="B14" s="23">
        <v>700</v>
      </c>
      <c r="C14" s="23">
        <f>B14+60</f>
        <v>760</v>
      </c>
      <c r="D14" s="23"/>
      <c r="E14" s="23"/>
      <c r="F14" s="23"/>
      <c r="G14" s="23"/>
      <c r="H14" s="23"/>
      <c r="I14" s="23"/>
    </row>
    <row r="15" spans="1:9" s="5" customFormat="1" ht="17.100000000000001" customHeight="1">
      <c r="A15" s="22" t="s">
        <v>13</v>
      </c>
      <c r="B15" s="23">
        <v>500</v>
      </c>
      <c r="C15" s="25">
        <f>B15*1.03</f>
        <v>515</v>
      </c>
      <c r="D15" s="25"/>
      <c r="E15" s="25"/>
      <c r="F15" s="25"/>
      <c r="G15" s="25"/>
      <c r="H15" s="25"/>
      <c r="I15" s="25"/>
    </row>
    <row r="16" spans="1:9" s="5" customFormat="1" ht="17.100000000000001" customHeight="1">
      <c r="A16" s="22" t="s">
        <v>14</v>
      </c>
      <c r="B16" s="23">
        <v>560</v>
      </c>
      <c r="C16" s="25">
        <f>B16*1.03</f>
        <v>576.80000000000007</v>
      </c>
      <c r="D16" s="25"/>
      <c r="E16" s="25"/>
      <c r="F16" s="25"/>
      <c r="G16" s="25"/>
      <c r="H16" s="25"/>
      <c r="I16" s="25"/>
    </row>
    <row r="17" spans="1:9" ht="17.100000000000001" customHeight="1">
      <c r="A17" s="22" t="s">
        <v>15</v>
      </c>
      <c r="B17" s="23">
        <v>620</v>
      </c>
      <c r="C17" s="25">
        <f>B17*1.1</f>
        <v>682</v>
      </c>
      <c r="D17" s="25"/>
      <c r="E17" s="25"/>
      <c r="F17" s="25"/>
      <c r="G17" s="25"/>
      <c r="H17" s="25"/>
      <c r="I17" s="25"/>
    </row>
    <row r="18" spans="1:9" ht="17.100000000000001" customHeight="1">
      <c r="A18" s="22" t="s">
        <v>16</v>
      </c>
      <c r="B18" s="23">
        <v>887</v>
      </c>
      <c r="C18" s="25">
        <f>B18*1.03</f>
        <v>913.61</v>
      </c>
      <c r="D18" s="25"/>
      <c r="E18" s="25"/>
      <c r="F18" s="25"/>
      <c r="G18" s="25"/>
      <c r="H18" s="25"/>
      <c r="I18" s="25"/>
    </row>
    <row r="19" spans="1:9" ht="17.100000000000001" customHeight="1">
      <c r="A19" s="22" t="s">
        <v>17</v>
      </c>
      <c r="B19" s="23">
        <v>38</v>
      </c>
      <c r="C19" s="23">
        <v>94</v>
      </c>
      <c r="D19" s="23"/>
      <c r="E19" s="23"/>
      <c r="F19" s="23"/>
      <c r="G19" s="23"/>
      <c r="H19" s="23"/>
      <c r="I19" s="23"/>
    </row>
    <row r="20" spans="1:9" ht="17.100000000000001" customHeight="1">
      <c r="A20" s="22" t="s">
        <v>16</v>
      </c>
      <c r="B20" s="23">
        <v>245</v>
      </c>
      <c r="C20" s="23">
        <f>B20*1.03</f>
        <v>252.35</v>
      </c>
      <c r="D20" s="23"/>
      <c r="E20" s="23"/>
      <c r="F20" s="23"/>
      <c r="G20" s="23"/>
      <c r="H20" s="23"/>
      <c r="I20" s="23"/>
    </row>
    <row r="21" spans="1:9" ht="17.100000000000001" customHeight="1">
      <c r="A21" s="22" t="s">
        <v>18</v>
      </c>
      <c r="B21" s="23">
        <v>2018</v>
      </c>
      <c r="C21" s="23">
        <f>B21*1.03</f>
        <v>2078.54</v>
      </c>
      <c r="D21" s="23"/>
      <c r="E21" s="23"/>
      <c r="F21" s="23"/>
      <c r="G21" s="23"/>
      <c r="H21" s="23"/>
      <c r="I21" s="23"/>
    </row>
    <row r="22" spans="1:9" ht="17.100000000000001" customHeight="1">
      <c r="A22" s="22"/>
      <c r="B22" s="23"/>
      <c r="C22" s="23"/>
      <c r="D22" s="23"/>
      <c r="E22" s="23"/>
      <c r="F22" s="23"/>
      <c r="G22" s="23"/>
      <c r="H22" s="23"/>
      <c r="I22" s="23"/>
    </row>
    <row r="23" spans="1:9" ht="17.100000000000001" customHeight="1" thickBot="1">
      <c r="A23" s="26"/>
      <c r="B23" s="27"/>
      <c r="C23" s="27"/>
      <c r="D23" s="28"/>
      <c r="E23" s="28"/>
      <c r="F23" s="28"/>
      <c r="G23" s="28"/>
      <c r="H23" s="28"/>
      <c r="I23" s="28"/>
    </row>
    <row r="24" spans="1:9" s="31" customFormat="1" ht="17.100000000000001" customHeight="1" thickTop="1">
      <c r="A24" s="29" t="s">
        <v>19</v>
      </c>
      <c r="B24" s="30">
        <f t="shared" ref="B24:I24" si="6">SUM(B14:B23)</f>
        <v>5568</v>
      </c>
      <c r="C24" s="30">
        <f t="shared" si="6"/>
        <v>5872.3</v>
      </c>
      <c r="D24" s="30">
        <f t="shared" si="6"/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</row>
    <row r="25" spans="1:9" ht="17.100000000000001" customHeight="1">
      <c r="A25" s="32" t="s">
        <v>20</v>
      </c>
      <c r="B25" s="33"/>
      <c r="C25" s="33">
        <f>IF(C24&gt;0,C24-B24,0)</f>
        <v>304.30000000000018</v>
      </c>
      <c r="D25" s="33">
        <f>IF(D24&gt;0,D24-C24,0)</f>
        <v>0</v>
      </c>
      <c r="E25" s="33">
        <f t="shared" ref="E25:I25" si="7">IF(E24&gt;0,E24-D24,0)</f>
        <v>0</v>
      </c>
      <c r="F25" s="33">
        <f t="shared" si="7"/>
        <v>0</v>
      </c>
      <c r="G25" s="33">
        <f t="shared" si="7"/>
        <v>0</v>
      </c>
      <c r="H25" s="33">
        <f t="shared" si="7"/>
        <v>0</v>
      </c>
      <c r="I25" s="33">
        <f t="shared" si="7"/>
        <v>0</v>
      </c>
    </row>
    <row r="26" spans="1:9" ht="17.100000000000001" customHeight="1">
      <c r="A26" s="32" t="s">
        <v>21</v>
      </c>
      <c r="B26" s="34"/>
      <c r="C26" s="35">
        <f>IF(B24&gt;0,C25/B24,"")</f>
        <v>5.4651580459770151E-2</v>
      </c>
      <c r="D26" s="35">
        <f>IF(C24&gt;0,D25/C24,"")</f>
        <v>0</v>
      </c>
      <c r="E26" s="35" t="str">
        <f t="shared" ref="E26" si="8">IF(D24&gt;0,E25/D24,"")</f>
        <v/>
      </c>
      <c r="F26" s="35" t="str">
        <f t="shared" ref="F26" si="9">IF(E24&gt;0,F25/E24,"")</f>
        <v/>
      </c>
      <c r="G26" s="35" t="str">
        <f t="shared" ref="G26" si="10">IF(F24&gt;0,G25/F24,"")</f>
        <v/>
      </c>
      <c r="H26" s="35" t="str">
        <f t="shared" ref="H26" si="11">IF(G24&gt;0,H25/G24,"")</f>
        <v/>
      </c>
      <c r="I26" s="35" t="str">
        <f t="shared" ref="I26" si="12">IF(H24&gt;0,I25/H24,"")</f>
        <v/>
      </c>
    </row>
    <row r="27" spans="1:9" ht="17.100000000000001" customHeight="1">
      <c r="B27" s="37"/>
      <c r="C27" s="38"/>
      <c r="D27" s="37"/>
      <c r="E27" s="37"/>
      <c r="F27" s="37"/>
      <c r="G27" s="37"/>
      <c r="H27" s="37"/>
      <c r="I27" s="37"/>
    </row>
    <row r="28" spans="1:9" ht="17.100000000000001" customHeight="1">
      <c r="B28" s="39"/>
      <c r="C28" s="40"/>
      <c r="D28" s="39"/>
      <c r="E28" s="39"/>
      <c r="F28" s="39"/>
      <c r="G28" s="39"/>
      <c r="H28" s="39"/>
      <c r="I28" s="39"/>
    </row>
    <row r="29" spans="1:9" ht="17.100000000000001" customHeight="1">
      <c r="A29" s="41"/>
      <c r="B29" s="42"/>
      <c r="C29" s="43"/>
      <c r="D29" s="42"/>
      <c r="E29" s="42"/>
      <c r="F29" s="42"/>
      <c r="G29" s="44"/>
    </row>
    <row r="30" spans="1:9" ht="17.100000000000001" customHeight="1">
      <c r="A30" s="41"/>
      <c r="B30" s="44"/>
      <c r="C30" s="13"/>
      <c r="D30" s="44"/>
      <c r="E30" s="44"/>
      <c r="F30" s="44"/>
      <c r="G30" s="44"/>
    </row>
    <row r="31" spans="1:9" ht="17.100000000000001" customHeight="1">
      <c r="A31" s="41"/>
      <c r="B31" s="44"/>
      <c r="C31" s="13"/>
      <c r="D31" s="44"/>
      <c r="E31" s="44"/>
      <c r="F31" s="44"/>
      <c r="G31" s="44"/>
    </row>
    <row r="32" spans="1:9" ht="17.100000000000001" customHeight="1">
      <c r="A32" s="41"/>
      <c r="B32" s="42"/>
      <c r="C32" s="43"/>
      <c r="D32" s="42"/>
      <c r="E32" s="42"/>
      <c r="F32" s="42"/>
      <c r="G32" s="44"/>
    </row>
    <row r="33" spans="1:7" ht="17.100000000000001" customHeight="1">
      <c r="A33" s="41"/>
      <c r="B33" s="44"/>
      <c r="C33" s="13"/>
      <c r="D33" s="44"/>
      <c r="E33" s="44"/>
      <c r="F33" s="44"/>
      <c r="G33" s="44"/>
    </row>
    <row r="34" spans="1:7" ht="17.100000000000001" customHeight="1">
      <c r="A34" s="41"/>
      <c r="B34" s="44"/>
      <c r="C34" s="13"/>
      <c r="D34" s="44"/>
      <c r="E34" s="44"/>
      <c r="F34" s="44"/>
      <c r="G34" s="44"/>
    </row>
    <row r="35" spans="1:7" ht="17.100000000000001" customHeight="1">
      <c r="A35" s="41"/>
      <c r="B35" s="44"/>
      <c r="C35" s="13"/>
      <c r="D35" s="44"/>
      <c r="E35" s="44"/>
      <c r="F35" s="44"/>
      <c r="G35" s="44"/>
    </row>
    <row r="36" spans="1:7" ht="17.100000000000001" customHeight="1">
      <c r="A36" s="41"/>
      <c r="B36" s="44"/>
      <c r="C36" s="13"/>
      <c r="D36" s="44"/>
      <c r="E36" s="44"/>
      <c r="F36" s="44"/>
      <c r="G36" s="44"/>
    </row>
    <row r="37" spans="1:7" ht="17.100000000000001" customHeight="1">
      <c r="A37" s="41"/>
      <c r="B37" s="44"/>
      <c r="C37" s="13"/>
      <c r="D37" s="44"/>
      <c r="E37" s="44"/>
      <c r="F37" s="44"/>
      <c r="G37" s="44"/>
    </row>
    <row r="38" spans="1:7" ht="17.100000000000001" customHeight="1">
      <c r="A38" s="41"/>
      <c r="B38" s="44"/>
      <c r="C38" s="13"/>
      <c r="D38" s="44"/>
      <c r="E38" s="44"/>
      <c r="F38" s="44"/>
      <c r="G38" s="44"/>
    </row>
    <row r="39" spans="1:7" ht="17.100000000000001" customHeight="1">
      <c r="A39" s="41"/>
      <c r="B39" s="42"/>
      <c r="C39" s="43"/>
      <c r="D39" s="42"/>
      <c r="E39" s="42"/>
      <c r="F39" s="42"/>
      <c r="G39" s="44"/>
    </row>
    <row r="40" spans="1:7" ht="17.100000000000001" customHeight="1">
      <c r="A40" s="41"/>
      <c r="B40" s="44"/>
      <c r="C40" s="13"/>
      <c r="D40" s="44"/>
      <c r="E40" s="44"/>
      <c r="F40" s="44"/>
      <c r="G40" s="44"/>
    </row>
    <row r="41" spans="1:7" ht="17.100000000000001" customHeight="1">
      <c r="A41" s="41"/>
      <c r="B41" s="44"/>
      <c r="C41" s="13"/>
      <c r="D41" s="44"/>
      <c r="E41" s="44"/>
      <c r="F41" s="44"/>
      <c r="G41" s="44"/>
    </row>
    <row r="42" spans="1:7" ht="17.100000000000001" customHeight="1">
      <c r="A42" s="41"/>
      <c r="B42" s="42"/>
      <c r="C42" s="43"/>
      <c r="D42" s="42"/>
      <c r="E42" s="42"/>
      <c r="F42" s="42"/>
      <c r="G42" s="44"/>
    </row>
    <row r="43" spans="1:7" ht="17.100000000000001" customHeight="1">
      <c r="A43" s="41"/>
      <c r="B43" s="44"/>
      <c r="C43" s="13"/>
      <c r="D43" s="44"/>
      <c r="E43" s="44"/>
      <c r="F43" s="44"/>
      <c r="G43" s="44"/>
    </row>
    <row r="51" spans="2:5" ht="17.100000000000001" customHeight="1">
      <c r="B51" s="46">
        <f>B1</f>
        <v>2024</v>
      </c>
      <c r="C51" s="46">
        <f>C1</f>
        <v>2025</v>
      </c>
      <c r="D51" s="46">
        <f>D1</f>
        <v>2026</v>
      </c>
      <c r="E51" s="46">
        <f>E1</f>
        <v>2027</v>
      </c>
    </row>
    <row r="52" spans="2:5" ht="17.100000000000001" customHeight="1">
      <c r="B52" s="47">
        <f>B14+B15+B14+B15</f>
        <v>2400</v>
      </c>
      <c r="C52" s="48">
        <f>C14+C15+C14+C15</f>
        <v>2550</v>
      </c>
      <c r="D52" s="47">
        <f>D14+D15+D14+D15</f>
        <v>0</v>
      </c>
      <c r="E52" s="47">
        <f>E14+E15+E14+E15</f>
        <v>0</v>
      </c>
    </row>
    <row r="53" spans="2:5" ht="17.100000000000001" customHeight="1">
      <c r="B53" s="47" t="s">
        <v>22</v>
      </c>
      <c r="C53" s="48" t="s">
        <v>22</v>
      </c>
      <c r="D53" s="47" t="s">
        <v>22</v>
      </c>
      <c r="E53" s="47" t="s">
        <v>22</v>
      </c>
    </row>
    <row r="54" spans="2:5" ht="17.100000000000001" customHeight="1">
      <c r="B54" s="47">
        <f>B17</f>
        <v>620</v>
      </c>
      <c r="C54" s="48">
        <f>C17</f>
        <v>682</v>
      </c>
      <c r="D54" s="47">
        <f>D17</f>
        <v>0</v>
      </c>
      <c r="E54" s="47">
        <f>E17</f>
        <v>0</v>
      </c>
    </row>
    <row r="55" spans="2:5" ht="17.100000000000001" customHeight="1">
      <c r="B55" s="47" t="e">
        <f>B21+B15+#REF!+#REF!+#REF!</f>
        <v>#REF!</v>
      </c>
      <c r="C55" s="48" t="e">
        <f>C21+C15+#REF!+#REF!+#REF!</f>
        <v>#REF!</v>
      </c>
      <c r="D55" s="47" t="e">
        <f>D21+D15+#REF!+#REF!+#REF!</f>
        <v>#REF!</v>
      </c>
      <c r="E55" s="47" t="e">
        <f>E21+E15+#REF!+#REF!+#REF!</f>
        <v>#REF!</v>
      </c>
    </row>
    <row r="56" spans="2:5" ht="17.100000000000001" customHeight="1">
      <c r="B56" s="47" t="e">
        <f>B18+B20+#REF!</f>
        <v>#REF!</v>
      </c>
      <c r="C56" s="48" t="e">
        <f>C18+C20+#REF!</f>
        <v>#REF!</v>
      </c>
      <c r="D56" s="47" t="e">
        <f>D18+D20+#REF!</f>
        <v>#REF!</v>
      </c>
      <c r="E56" s="47" t="e">
        <f>E18+E20+#REF!</f>
        <v>#REF!</v>
      </c>
    </row>
    <row r="57" spans="2:5" ht="17.100000000000001" customHeight="1">
      <c r="B57" s="47">
        <f>B16</f>
        <v>560</v>
      </c>
      <c r="C57" s="48">
        <f>C16</f>
        <v>576.80000000000007</v>
      </c>
      <c r="D57" s="47">
        <f>D16</f>
        <v>0</v>
      </c>
      <c r="E57" s="47">
        <f>E16</f>
        <v>0</v>
      </c>
    </row>
    <row r="58" spans="2:5" ht="17.100000000000001" customHeight="1">
      <c r="B58" s="47" t="e">
        <f>SUM(B52:B57)</f>
        <v>#REF!</v>
      </c>
      <c r="C58" s="48" t="e">
        <f>SUM(C52:C57)</f>
        <v>#REF!</v>
      </c>
      <c r="D58" s="47" t="e">
        <f>SUM(D52:D57)</f>
        <v>#REF!</v>
      </c>
      <c r="E58" s="47" t="e">
        <f>SUM(E52:E57)</f>
        <v>#REF!</v>
      </c>
    </row>
    <row r="83" spans="2:3" ht="17.100000000000001" customHeight="1">
      <c r="B83" s="47" t="e">
        <f>B21+#REF!+#REF!+#REF!</f>
        <v>#REF!</v>
      </c>
      <c r="C83" s="49" t="e">
        <f>B83/#REF!-1</f>
        <v>#REF!</v>
      </c>
    </row>
    <row r="84" spans="2:3" ht="17.100000000000001" customHeight="1">
      <c r="B84" s="47">
        <f>B18</f>
        <v>887</v>
      </c>
      <c r="C84" s="49" t="e">
        <f>B84/#REF!-1</f>
        <v>#REF!</v>
      </c>
    </row>
    <row r="85" spans="2:3" ht="17.100000000000001" customHeight="1">
      <c r="B85" s="47">
        <f>B15-300</f>
        <v>200</v>
      </c>
      <c r="C85" s="49" t="e">
        <f>B85/#REF!-1</f>
        <v>#REF!</v>
      </c>
    </row>
    <row r="86" spans="2:3" ht="17.100000000000001" customHeight="1">
      <c r="B86" s="47">
        <f>B16-400</f>
        <v>160</v>
      </c>
      <c r="C86" s="49" t="e">
        <f>B86/#REF!-1</f>
        <v>#REF!</v>
      </c>
    </row>
    <row r="87" spans="2:3" ht="17.100000000000001" customHeight="1">
      <c r="B87" s="47"/>
    </row>
    <row r="88" spans="2:3" ht="17.100000000000001" customHeight="1">
      <c r="B88" s="47" t="e">
        <f>SUM(B83:B87)</f>
        <v>#REF!</v>
      </c>
      <c r="C88" s="49" t="e">
        <f>B88/#REF!-1</f>
        <v>#REF!</v>
      </c>
    </row>
    <row r="1048576" ht="12.75" customHeight="1"/>
  </sheetData>
  <phoneticPr fontId="16"/>
  <pageMargins left="0" right="0" top="0.39370078740157483" bottom="0.39370078740157483" header="0" footer="0"/>
  <headerFooter>
    <oddHeader>&amp;C&amp;A</oddHeader>
    <oddFooter>&amp;Cページ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9"/>
  <sheetViews>
    <sheetView zoomScale="90" zoomScaleNormal="90" workbookViewId="0">
      <selection activeCell="B31" sqref="B31"/>
    </sheetView>
  </sheetViews>
  <sheetFormatPr defaultRowHeight="15" customHeight="1" outlineLevelRow="1"/>
  <cols>
    <col min="1" max="1" width="18.5703125" style="73" customWidth="1"/>
    <col min="2" max="2" width="6.42578125" style="55" customWidth="1"/>
    <col min="3" max="3" width="6.28515625" style="55" customWidth="1"/>
    <col min="4" max="5" width="5.85546875" style="55" customWidth="1"/>
    <col min="6" max="6" width="6.140625" style="55" customWidth="1"/>
    <col min="7" max="7" width="5.7109375" style="55" customWidth="1"/>
    <col min="8" max="30" width="5.42578125" style="55" customWidth="1"/>
    <col min="31" max="31" width="6.7109375" style="55" customWidth="1"/>
    <col min="32" max="42" width="5.42578125" style="55" customWidth="1"/>
    <col min="43" max="43" width="6.7109375" style="55" customWidth="1"/>
    <col min="44" max="65" width="5.42578125" style="55" customWidth="1"/>
  </cols>
  <sheetData>
    <row r="1" spans="1:65" ht="33.200000000000003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5" customHeight="1">
      <c r="A2" s="53" t="s">
        <v>23</v>
      </c>
      <c r="B2" s="51">
        <v>2024</v>
      </c>
      <c r="C2" s="54">
        <f t="shared" ref="C2:AP2" si="0">B2+1</f>
        <v>2025</v>
      </c>
      <c r="D2" s="54">
        <f t="shared" si="0"/>
        <v>2026</v>
      </c>
      <c r="E2" s="54">
        <f t="shared" si="0"/>
        <v>2027</v>
      </c>
      <c r="F2" s="54">
        <f t="shared" si="0"/>
        <v>2028</v>
      </c>
      <c r="G2" s="54">
        <f t="shared" si="0"/>
        <v>2029</v>
      </c>
      <c r="H2" s="54">
        <f t="shared" si="0"/>
        <v>2030</v>
      </c>
      <c r="I2" s="54">
        <f t="shared" si="0"/>
        <v>2031</v>
      </c>
      <c r="J2" s="54">
        <f t="shared" si="0"/>
        <v>2032</v>
      </c>
      <c r="K2" s="54">
        <f t="shared" si="0"/>
        <v>2033</v>
      </c>
      <c r="L2" s="54">
        <f t="shared" si="0"/>
        <v>2034</v>
      </c>
      <c r="M2" s="54">
        <f t="shared" si="0"/>
        <v>2035</v>
      </c>
      <c r="N2" s="54">
        <f t="shared" si="0"/>
        <v>2036</v>
      </c>
      <c r="O2" s="54">
        <f t="shared" si="0"/>
        <v>2037</v>
      </c>
      <c r="P2" s="54">
        <f t="shared" si="0"/>
        <v>2038</v>
      </c>
      <c r="Q2" s="54">
        <f t="shared" si="0"/>
        <v>2039</v>
      </c>
      <c r="R2" s="54">
        <f t="shared" si="0"/>
        <v>2040</v>
      </c>
      <c r="S2" s="54">
        <f t="shared" si="0"/>
        <v>2041</v>
      </c>
      <c r="T2" s="54">
        <f t="shared" si="0"/>
        <v>2042</v>
      </c>
      <c r="U2" s="54">
        <f t="shared" si="0"/>
        <v>2043</v>
      </c>
      <c r="V2" s="54">
        <f t="shared" si="0"/>
        <v>2044</v>
      </c>
      <c r="W2" s="54">
        <f t="shared" si="0"/>
        <v>2045</v>
      </c>
      <c r="X2" s="54">
        <f t="shared" si="0"/>
        <v>2046</v>
      </c>
      <c r="Y2" s="54">
        <f t="shared" si="0"/>
        <v>2047</v>
      </c>
      <c r="Z2" s="54">
        <f t="shared" si="0"/>
        <v>2048</v>
      </c>
      <c r="AA2" s="54">
        <f t="shared" si="0"/>
        <v>2049</v>
      </c>
      <c r="AB2" s="54">
        <f t="shared" si="0"/>
        <v>2050</v>
      </c>
      <c r="AC2" s="54">
        <f t="shared" si="0"/>
        <v>2051</v>
      </c>
      <c r="AD2" s="54">
        <f t="shared" si="0"/>
        <v>2052</v>
      </c>
      <c r="AE2" s="54">
        <f t="shared" si="0"/>
        <v>2053</v>
      </c>
      <c r="AF2" s="54">
        <f t="shared" si="0"/>
        <v>2054</v>
      </c>
      <c r="AG2" s="54">
        <f t="shared" si="0"/>
        <v>2055</v>
      </c>
      <c r="AH2" s="54">
        <f t="shared" si="0"/>
        <v>2056</v>
      </c>
      <c r="AI2" s="54">
        <f t="shared" si="0"/>
        <v>2057</v>
      </c>
      <c r="AJ2" s="54">
        <f t="shared" si="0"/>
        <v>2058</v>
      </c>
      <c r="AK2" s="54">
        <f t="shared" si="0"/>
        <v>2059</v>
      </c>
      <c r="AL2" s="54">
        <f t="shared" si="0"/>
        <v>2060</v>
      </c>
      <c r="AM2" s="54">
        <f t="shared" si="0"/>
        <v>2061</v>
      </c>
      <c r="AN2" s="54">
        <f t="shared" si="0"/>
        <v>2062</v>
      </c>
      <c r="AO2" s="54">
        <f t="shared" si="0"/>
        <v>2063</v>
      </c>
      <c r="AP2" s="54">
        <f t="shared" si="0"/>
        <v>2064</v>
      </c>
    </row>
    <row r="3" spans="1:65" ht="15" customHeight="1">
      <c r="A3" s="56" t="s">
        <v>24</v>
      </c>
      <c r="B3" s="57">
        <f>B32</f>
        <v>60</v>
      </c>
      <c r="C3" s="58">
        <f t="shared" ref="C3:AP3" si="1">B3+1</f>
        <v>61</v>
      </c>
      <c r="D3" s="58">
        <f t="shared" si="1"/>
        <v>62</v>
      </c>
      <c r="E3" s="58">
        <f t="shared" si="1"/>
        <v>63</v>
      </c>
      <c r="F3" s="58">
        <f t="shared" si="1"/>
        <v>64</v>
      </c>
      <c r="G3" s="58">
        <f t="shared" si="1"/>
        <v>65</v>
      </c>
      <c r="H3" s="58">
        <f t="shared" si="1"/>
        <v>66</v>
      </c>
      <c r="I3" s="58">
        <f t="shared" si="1"/>
        <v>67</v>
      </c>
      <c r="J3" s="58">
        <f t="shared" si="1"/>
        <v>68</v>
      </c>
      <c r="K3" s="58">
        <f t="shared" si="1"/>
        <v>69</v>
      </c>
      <c r="L3" s="58">
        <f t="shared" si="1"/>
        <v>70</v>
      </c>
      <c r="M3" s="58">
        <f t="shared" si="1"/>
        <v>71</v>
      </c>
      <c r="N3" s="58">
        <f t="shared" si="1"/>
        <v>72</v>
      </c>
      <c r="O3" s="58">
        <f t="shared" si="1"/>
        <v>73</v>
      </c>
      <c r="P3" s="58">
        <f t="shared" si="1"/>
        <v>74</v>
      </c>
      <c r="Q3" s="58">
        <f t="shared" si="1"/>
        <v>75</v>
      </c>
      <c r="R3" s="58">
        <f t="shared" si="1"/>
        <v>76</v>
      </c>
      <c r="S3" s="58">
        <f t="shared" si="1"/>
        <v>77</v>
      </c>
      <c r="T3" s="58">
        <f t="shared" si="1"/>
        <v>78</v>
      </c>
      <c r="U3" s="58">
        <f t="shared" si="1"/>
        <v>79</v>
      </c>
      <c r="V3" s="58">
        <f t="shared" si="1"/>
        <v>80</v>
      </c>
      <c r="W3" s="58">
        <f t="shared" si="1"/>
        <v>81</v>
      </c>
      <c r="X3" s="58">
        <f t="shared" si="1"/>
        <v>82</v>
      </c>
      <c r="Y3" s="58">
        <f t="shared" si="1"/>
        <v>83</v>
      </c>
      <c r="Z3" s="58">
        <f t="shared" si="1"/>
        <v>84</v>
      </c>
      <c r="AA3" s="58">
        <f t="shared" si="1"/>
        <v>85</v>
      </c>
      <c r="AB3" s="58">
        <f t="shared" si="1"/>
        <v>86</v>
      </c>
      <c r="AC3" s="58">
        <f t="shared" si="1"/>
        <v>87</v>
      </c>
      <c r="AD3" s="58">
        <f t="shared" si="1"/>
        <v>88</v>
      </c>
      <c r="AE3" s="58">
        <f t="shared" si="1"/>
        <v>89</v>
      </c>
      <c r="AF3" s="58">
        <f t="shared" si="1"/>
        <v>90</v>
      </c>
      <c r="AG3" s="58">
        <f t="shared" si="1"/>
        <v>91</v>
      </c>
      <c r="AH3" s="58">
        <f t="shared" si="1"/>
        <v>92</v>
      </c>
      <c r="AI3" s="58">
        <f t="shared" si="1"/>
        <v>93</v>
      </c>
      <c r="AJ3" s="58">
        <f t="shared" si="1"/>
        <v>94</v>
      </c>
      <c r="AK3" s="58">
        <f t="shared" si="1"/>
        <v>95</v>
      </c>
      <c r="AL3" s="58">
        <f t="shared" si="1"/>
        <v>96</v>
      </c>
      <c r="AM3" s="58">
        <f t="shared" si="1"/>
        <v>97</v>
      </c>
      <c r="AN3" s="58">
        <f t="shared" si="1"/>
        <v>98</v>
      </c>
      <c r="AO3" s="58">
        <f t="shared" si="1"/>
        <v>99</v>
      </c>
      <c r="AP3" s="58">
        <f t="shared" si="1"/>
        <v>100</v>
      </c>
    </row>
    <row r="4" spans="1:65" ht="15" customHeight="1">
      <c r="A4" s="53" t="s">
        <v>25</v>
      </c>
      <c r="B4" s="51">
        <f>IF(B33&gt;0,B33,"")</f>
        <v>59</v>
      </c>
      <c r="C4" s="54">
        <f t="shared" ref="C4:AP4" si="2">IF($B$4&lt;&gt;"",B4+1,"")</f>
        <v>60</v>
      </c>
      <c r="D4" s="54">
        <f t="shared" si="2"/>
        <v>61</v>
      </c>
      <c r="E4" s="54">
        <f t="shared" si="2"/>
        <v>62</v>
      </c>
      <c r="F4" s="54">
        <f t="shared" si="2"/>
        <v>63</v>
      </c>
      <c r="G4" s="54">
        <f t="shared" si="2"/>
        <v>64</v>
      </c>
      <c r="H4" s="54">
        <f t="shared" si="2"/>
        <v>65</v>
      </c>
      <c r="I4" s="54">
        <f t="shared" si="2"/>
        <v>66</v>
      </c>
      <c r="J4" s="54">
        <f t="shared" si="2"/>
        <v>67</v>
      </c>
      <c r="K4" s="54">
        <f t="shared" si="2"/>
        <v>68</v>
      </c>
      <c r="L4" s="54">
        <f t="shared" si="2"/>
        <v>69</v>
      </c>
      <c r="M4" s="54">
        <f t="shared" si="2"/>
        <v>70</v>
      </c>
      <c r="N4" s="54">
        <f t="shared" si="2"/>
        <v>71</v>
      </c>
      <c r="O4" s="54">
        <f t="shared" si="2"/>
        <v>72</v>
      </c>
      <c r="P4" s="54">
        <f t="shared" si="2"/>
        <v>73</v>
      </c>
      <c r="Q4" s="54">
        <f t="shared" si="2"/>
        <v>74</v>
      </c>
      <c r="R4" s="54">
        <f t="shared" si="2"/>
        <v>75</v>
      </c>
      <c r="S4" s="54">
        <f t="shared" si="2"/>
        <v>76</v>
      </c>
      <c r="T4" s="54">
        <f t="shared" si="2"/>
        <v>77</v>
      </c>
      <c r="U4" s="54">
        <f t="shared" si="2"/>
        <v>78</v>
      </c>
      <c r="V4" s="54">
        <f t="shared" si="2"/>
        <v>79</v>
      </c>
      <c r="W4" s="54">
        <f t="shared" si="2"/>
        <v>80</v>
      </c>
      <c r="X4" s="54">
        <f t="shared" si="2"/>
        <v>81</v>
      </c>
      <c r="Y4" s="54">
        <f t="shared" si="2"/>
        <v>82</v>
      </c>
      <c r="Z4" s="54">
        <f t="shared" si="2"/>
        <v>83</v>
      </c>
      <c r="AA4" s="54">
        <f t="shared" si="2"/>
        <v>84</v>
      </c>
      <c r="AB4" s="54">
        <f t="shared" si="2"/>
        <v>85</v>
      </c>
      <c r="AC4" s="54">
        <f t="shared" si="2"/>
        <v>86</v>
      </c>
      <c r="AD4" s="54">
        <f t="shared" si="2"/>
        <v>87</v>
      </c>
      <c r="AE4" s="54">
        <f t="shared" si="2"/>
        <v>88</v>
      </c>
      <c r="AF4" s="54">
        <f t="shared" si="2"/>
        <v>89</v>
      </c>
      <c r="AG4" s="54">
        <f t="shared" si="2"/>
        <v>90</v>
      </c>
      <c r="AH4" s="54">
        <f t="shared" si="2"/>
        <v>91</v>
      </c>
      <c r="AI4" s="54">
        <f t="shared" si="2"/>
        <v>92</v>
      </c>
      <c r="AJ4" s="54">
        <f t="shared" si="2"/>
        <v>93</v>
      </c>
      <c r="AK4" s="54">
        <f t="shared" si="2"/>
        <v>94</v>
      </c>
      <c r="AL4" s="54">
        <f t="shared" si="2"/>
        <v>95</v>
      </c>
      <c r="AM4" s="54">
        <f t="shared" si="2"/>
        <v>96</v>
      </c>
      <c r="AN4" s="54">
        <f t="shared" si="2"/>
        <v>97</v>
      </c>
      <c r="AO4" s="54">
        <f t="shared" si="2"/>
        <v>98</v>
      </c>
      <c r="AP4" s="54">
        <f t="shared" si="2"/>
        <v>99</v>
      </c>
    </row>
    <row r="5" spans="1:65" ht="15" customHeight="1">
      <c r="A5" s="56" t="s">
        <v>26</v>
      </c>
      <c r="B5" s="59">
        <f t="shared" ref="B5:AP5" si="3">IF(B3&lt;$B$45,0,$B$46)</f>
        <v>0</v>
      </c>
      <c r="C5" s="59">
        <f t="shared" si="3"/>
        <v>0</v>
      </c>
      <c r="D5" s="59">
        <f t="shared" si="3"/>
        <v>0</v>
      </c>
      <c r="E5" s="59">
        <f t="shared" si="3"/>
        <v>0</v>
      </c>
      <c r="F5" s="59">
        <f t="shared" si="3"/>
        <v>0</v>
      </c>
      <c r="G5" s="59">
        <f t="shared" si="3"/>
        <v>180</v>
      </c>
      <c r="H5" s="59">
        <f t="shared" si="3"/>
        <v>180</v>
      </c>
      <c r="I5" s="59">
        <f t="shared" si="3"/>
        <v>180</v>
      </c>
      <c r="J5" s="59">
        <f t="shared" si="3"/>
        <v>180</v>
      </c>
      <c r="K5" s="59">
        <f t="shared" si="3"/>
        <v>180</v>
      </c>
      <c r="L5" s="59">
        <f t="shared" si="3"/>
        <v>180</v>
      </c>
      <c r="M5" s="59">
        <f t="shared" si="3"/>
        <v>180</v>
      </c>
      <c r="N5" s="59">
        <f t="shared" si="3"/>
        <v>180</v>
      </c>
      <c r="O5" s="59">
        <f t="shared" si="3"/>
        <v>180</v>
      </c>
      <c r="P5" s="59">
        <f t="shared" si="3"/>
        <v>180</v>
      </c>
      <c r="Q5" s="59">
        <f t="shared" si="3"/>
        <v>180</v>
      </c>
      <c r="R5" s="59">
        <f t="shared" si="3"/>
        <v>180</v>
      </c>
      <c r="S5" s="59">
        <f t="shared" si="3"/>
        <v>180</v>
      </c>
      <c r="T5" s="59">
        <f t="shared" si="3"/>
        <v>180</v>
      </c>
      <c r="U5" s="59">
        <f t="shared" si="3"/>
        <v>180</v>
      </c>
      <c r="V5" s="59">
        <f t="shared" si="3"/>
        <v>180</v>
      </c>
      <c r="W5" s="59">
        <f t="shared" si="3"/>
        <v>180</v>
      </c>
      <c r="X5" s="59">
        <f t="shared" si="3"/>
        <v>180</v>
      </c>
      <c r="Y5" s="59">
        <f t="shared" si="3"/>
        <v>180</v>
      </c>
      <c r="Z5" s="59">
        <f t="shared" si="3"/>
        <v>180</v>
      </c>
      <c r="AA5" s="59">
        <f t="shared" si="3"/>
        <v>180</v>
      </c>
      <c r="AB5" s="59">
        <f t="shared" si="3"/>
        <v>180</v>
      </c>
      <c r="AC5" s="59">
        <f t="shared" si="3"/>
        <v>180</v>
      </c>
      <c r="AD5" s="59">
        <f t="shared" si="3"/>
        <v>180</v>
      </c>
      <c r="AE5" s="59">
        <f t="shared" si="3"/>
        <v>180</v>
      </c>
      <c r="AF5" s="59">
        <f t="shared" si="3"/>
        <v>180</v>
      </c>
      <c r="AG5" s="59">
        <f t="shared" si="3"/>
        <v>180</v>
      </c>
      <c r="AH5" s="59">
        <f t="shared" si="3"/>
        <v>180</v>
      </c>
      <c r="AI5" s="59">
        <f t="shared" si="3"/>
        <v>180</v>
      </c>
      <c r="AJ5" s="59">
        <f t="shared" si="3"/>
        <v>180</v>
      </c>
      <c r="AK5" s="59">
        <f t="shared" si="3"/>
        <v>180</v>
      </c>
      <c r="AL5" s="59">
        <f t="shared" si="3"/>
        <v>180</v>
      </c>
      <c r="AM5" s="59">
        <f t="shared" si="3"/>
        <v>180</v>
      </c>
      <c r="AN5" s="59">
        <f t="shared" si="3"/>
        <v>180</v>
      </c>
      <c r="AO5" s="59">
        <f t="shared" si="3"/>
        <v>180</v>
      </c>
      <c r="AP5" s="59">
        <f t="shared" si="3"/>
        <v>180</v>
      </c>
    </row>
    <row r="6" spans="1:65" ht="15" customHeight="1">
      <c r="A6" s="56" t="s">
        <v>27</v>
      </c>
      <c r="B6" s="59">
        <f t="shared" ref="B6:AP6" si="4">IF($B$4&lt;&gt;"",IF(B4&lt;$B$49,0,$B$50),"")</f>
        <v>0</v>
      </c>
      <c r="C6" s="59">
        <f t="shared" si="4"/>
        <v>0</v>
      </c>
      <c r="D6" s="59">
        <f t="shared" si="4"/>
        <v>0</v>
      </c>
      <c r="E6" s="59">
        <f t="shared" si="4"/>
        <v>0</v>
      </c>
      <c r="F6" s="59">
        <f t="shared" si="4"/>
        <v>0</v>
      </c>
      <c r="G6" s="59">
        <f t="shared" si="4"/>
        <v>0</v>
      </c>
      <c r="H6" s="59">
        <f t="shared" si="4"/>
        <v>60</v>
      </c>
      <c r="I6" s="59">
        <f t="shared" si="4"/>
        <v>60</v>
      </c>
      <c r="J6" s="59">
        <f t="shared" si="4"/>
        <v>60</v>
      </c>
      <c r="K6" s="59">
        <f t="shared" si="4"/>
        <v>60</v>
      </c>
      <c r="L6" s="59">
        <f t="shared" si="4"/>
        <v>60</v>
      </c>
      <c r="M6" s="59">
        <f t="shared" si="4"/>
        <v>60</v>
      </c>
      <c r="N6" s="59">
        <f t="shared" si="4"/>
        <v>60</v>
      </c>
      <c r="O6" s="59">
        <f t="shared" si="4"/>
        <v>60</v>
      </c>
      <c r="P6" s="59">
        <f t="shared" si="4"/>
        <v>60</v>
      </c>
      <c r="Q6" s="59">
        <f t="shared" si="4"/>
        <v>60</v>
      </c>
      <c r="R6" s="59">
        <f t="shared" si="4"/>
        <v>60</v>
      </c>
      <c r="S6" s="59">
        <f t="shared" si="4"/>
        <v>60</v>
      </c>
      <c r="T6" s="59">
        <f t="shared" si="4"/>
        <v>60</v>
      </c>
      <c r="U6" s="59">
        <f t="shared" si="4"/>
        <v>60</v>
      </c>
      <c r="V6" s="59">
        <f t="shared" si="4"/>
        <v>60</v>
      </c>
      <c r="W6" s="59">
        <f t="shared" si="4"/>
        <v>60</v>
      </c>
      <c r="X6" s="59">
        <f t="shared" si="4"/>
        <v>60</v>
      </c>
      <c r="Y6" s="59">
        <f t="shared" si="4"/>
        <v>60</v>
      </c>
      <c r="Z6" s="59">
        <f t="shared" si="4"/>
        <v>60</v>
      </c>
      <c r="AA6" s="59">
        <f t="shared" si="4"/>
        <v>60</v>
      </c>
      <c r="AB6" s="59">
        <f t="shared" si="4"/>
        <v>60</v>
      </c>
      <c r="AC6" s="59">
        <f t="shared" si="4"/>
        <v>60</v>
      </c>
      <c r="AD6" s="59">
        <f t="shared" si="4"/>
        <v>60</v>
      </c>
      <c r="AE6" s="59">
        <f t="shared" si="4"/>
        <v>60</v>
      </c>
      <c r="AF6" s="59">
        <f t="shared" si="4"/>
        <v>60</v>
      </c>
      <c r="AG6" s="59">
        <f t="shared" si="4"/>
        <v>60</v>
      </c>
      <c r="AH6" s="59">
        <f t="shared" si="4"/>
        <v>60</v>
      </c>
      <c r="AI6" s="59">
        <f t="shared" si="4"/>
        <v>60</v>
      </c>
      <c r="AJ6" s="59">
        <f t="shared" si="4"/>
        <v>60</v>
      </c>
      <c r="AK6" s="59">
        <f t="shared" si="4"/>
        <v>60</v>
      </c>
      <c r="AL6" s="59">
        <f t="shared" si="4"/>
        <v>60</v>
      </c>
      <c r="AM6" s="59">
        <f t="shared" si="4"/>
        <v>60</v>
      </c>
      <c r="AN6" s="59">
        <f t="shared" si="4"/>
        <v>60</v>
      </c>
      <c r="AO6" s="59">
        <f t="shared" si="4"/>
        <v>60</v>
      </c>
      <c r="AP6" s="59">
        <f t="shared" si="4"/>
        <v>60</v>
      </c>
    </row>
    <row r="7" spans="1:65" ht="15" customHeight="1">
      <c r="A7" s="56" t="s">
        <v>28</v>
      </c>
      <c r="B7" s="60">
        <v>300</v>
      </c>
      <c r="C7" s="60">
        <v>300</v>
      </c>
      <c r="D7" s="60">
        <v>300</v>
      </c>
      <c r="E7" s="60">
        <v>300</v>
      </c>
      <c r="F7" s="60">
        <v>300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</row>
    <row r="8" spans="1:65" ht="15" customHeight="1" thickBot="1">
      <c r="A8" s="56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</row>
    <row r="9" spans="1:65" ht="15" customHeight="1" thickTop="1" thickBot="1">
      <c r="A9" s="62" t="s">
        <v>29</v>
      </c>
      <c r="B9" s="63">
        <f t="shared" ref="B9:AP9" si="5">SUM(B5:B8)</f>
        <v>300</v>
      </c>
      <c r="C9" s="63">
        <f t="shared" si="5"/>
        <v>300</v>
      </c>
      <c r="D9" s="63">
        <f t="shared" si="5"/>
        <v>300</v>
      </c>
      <c r="E9" s="63">
        <f t="shared" si="5"/>
        <v>300</v>
      </c>
      <c r="F9" s="63">
        <f t="shared" si="5"/>
        <v>300</v>
      </c>
      <c r="G9" s="63">
        <f t="shared" si="5"/>
        <v>180</v>
      </c>
      <c r="H9" s="63">
        <f t="shared" si="5"/>
        <v>240</v>
      </c>
      <c r="I9" s="63">
        <f t="shared" si="5"/>
        <v>240</v>
      </c>
      <c r="J9" s="63">
        <f t="shared" si="5"/>
        <v>240</v>
      </c>
      <c r="K9" s="63">
        <f t="shared" si="5"/>
        <v>240</v>
      </c>
      <c r="L9" s="63">
        <f t="shared" si="5"/>
        <v>240</v>
      </c>
      <c r="M9" s="63">
        <f t="shared" si="5"/>
        <v>240</v>
      </c>
      <c r="N9" s="63">
        <f t="shared" si="5"/>
        <v>240</v>
      </c>
      <c r="O9" s="63">
        <f t="shared" si="5"/>
        <v>240</v>
      </c>
      <c r="P9" s="63">
        <f t="shared" si="5"/>
        <v>240</v>
      </c>
      <c r="Q9" s="63">
        <f t="shared" si="5"/>
        <v>240</v>
      </c>
      <c r="R9" s="63">
        <f t="shared" si="5"/>
        <v>240</v>
      </c>
      <c r="S9" s="63">
        <f t="shared" si="5"/>
        <v>240</v>
      </c>
      <c r="T9" s="63">
        <f t="shared" si="5"/>
        <v>240</v>
      </c>
      <c r="U9" s="63">
        <f t="shared" si="5"/>
        <v>240</v>
      </c>
      <c r="V9" s="63">
        <f t="shared" si="5"/>
        <v>240</v>
      </c>
      <c r="W9" s="63">
        <f t="shared" si="5"/>
        <v>240</v>
      </c>
      <c r="X9" s="63">
        <f t="shared" si="5"/>
        <v>240</v>
      </c>
      <c r="Y9" s="63">
        <f t="shared" si="5"/>
        <v>240</v>
      </c>
      <c r="Z9" s="63">
        <f t="shared" si="5"/>
        <v>240</v>
      </c>
      <c r="AA9" s="63">
        <f t="shared" si="5"/>
        <v>240</v>
      </c>
      <c r="AB9" s="63">
        <f t="shared" si="5"/>
        <v>240</v>
      </c>
      <c r="AC9" s="63">
        <f t="shared" si="5"/>
        <v>240</v>
      </c>
      <c r="AD9" s="63">
        <f t="shared" si="5"/>
        <v>240</v>
      </c>
      <c r="AE9" s="63">
        <f t="shared" si="5"/>
        <v>240</v>
      </c>
      <c r="AF9" s="63">
        <f t="shared" si="5"/>
        <v>240</v>
      </c>
      <c r="AG9" s="63">
        <f t="shared" si="5"/>
        <v>240</v>
      </c>
      <c r="AH9" s="63">
        <f t="shared" si="5"/>
        <v>240</v>
      </c>
      <c r="AI9" s="63">
        <f t="shared" si="5"/>
        <v>240</v>
      </c>
      <c r="AJ9" s="63">
        <f t="shared" si="5"/>
        <v>240</v>
      </c>
      <c r="AK9" s="63">
        <f t="shared" si="5"/>
        <v>240</v>
      </c>
      <c r="AL9" s="63">
        <f t="shared" si="5"/>
        <v>240</v>
      </c>
      <c r="AM9" s="63">
        <f t="shared" si="5"/>
        <v>240</v>
      </c>
      <c r="AN9" s="63">
        <f t="shared" si="5"/>
        <v>240</v>
      </c>
      <c r="AO9" s="63">
        <f t="shared" si="5"/>
        <v>240</v>
      </c>
      <c r="AP9" s="63">
        <f t="shared" si="5"/>
        <v>240</v>
      </c>
      <c r="AQ9" s="64"/>
    </row>
    <row r="10" spans="1:65" ht="15" customHeight="1" thickTop="1">
      <c r="A10" s="56" t="s">
        <v>30</v>
      </c>
      <c r="B10" s="65">
        <f>IF(B13&gt;0,IF(B13-B14&gt;0,(B13-B14)*VLOOKUP(B13-B14,税金計算用!$B$25:$C$32,2,1)*1.021,0))</f>
        <v>4.390299999999999</v>
      </c>
      <c r="C10" s="65">
        <f>IF(C13&gt;0,IF(C13-C14&gt;0,(C13-C14)*VLOOKUP(C13-C14,税金計算用!$B$25:$C$32,2,1)*1.021,0))</f>
        <v>4.390299999999999</v>
      </c>
      <c r="D10" s="65">
        <f>IF(D13&gt;0,IF(D13-D14&gt;0,(D13-D14)*VLOOKUP(D13-D14,税金計算用!$B$25:$C$32,2,1)*1.021,0))</f>
        <v>4.390299999999999</v>
      </c>
      <c r="E10" s="65">
        <f>IF(E13&gt;0,IF(E13-E14&gt;0,(E13-E14)*VLOOKUP(E13-E14,税金計算用!$B$25:$C$32,2,1)*1.021,0))</f>
        <v>4.390299999999999</v>
      </c>
      <c r="F10" s="65">
        <f>IF(F13&gt;0,IF(F13-F14&gt;0,(F13-F14)*VLOOKUP(F13-F14,税金計算用!$B$25:$C$32,2,1)*1.021,0))</f>
        <v>4.390299999999999</v>
      </c>
      <c r="G10" s="65">
        <f>IF(G13&gt;0,IF(G13-G14&gt;0,(G13-G14)*VLOOKUP(G13-G14,税金計算用!$B$25:$C$32,2,1)*1.021,0))</f>
        <v>0</v>
      </c>
      <c r="H10" s="65">
        <f>IF(H13&gt;0,IF(H13-H14&gt;0,(H13-H14)*VLOOKUP(H13-H14,税金計算用!$B$25:$C$32,2,1)*1.021,0))</f>
        <v>0</v>
      </c>
      <c r="I10" s="65">
        <f>IF(I13&gt;0,IF(I13-I14&gt;0,(I13-I14)*VLOOKUP(I13-I14,税金計算用!$B$25:$C$32,2,1)*1.021,0))</f>
        <v>0</v>
      </c>
      <c r="J10" s="65">
        <f>IF(J13&gt;0,IF(J13-J14&gt;0,(J13-J14)*VLOOKUP(J13-J14,税金計算用!$B$25:$C$32,2,1)*1.021,0))</f>
        <v>0</v>
      </c>
      <c r="K10" s="65">
        <f>IF(K13&gt;0,IF(K13-K14&gt;0,(K13-K14)*VLOOKUP(K13-K14,税金計算用!$B$25:$C$32,2,1)*1.021,0))</f>
        <v>0</v>
      </c>
      <c r="L10" s="65">
        <f>IF(L13&gt;0,L13*VLOOKUP(L13,税金計算用!$B$25:$C$32,2,1)*1.021,0)</f>
        <v>3.5734999999999997</v>
      </c>
      <c r="M10" s="65">
        <f>IF(M13&gt;0,M13*VLOOKUP(M13,税金計算用!$B$25:$C$32,2,1)*1.021,0)</f>
        <v>3.5734999999999997</v>
      </c>
      <c r="N10" s="65">
        <f>IF(N13&gt;0,N13*VLOOKUP(N13,税金計算用!$B$25:$C$32,2,1)*1.021,0)</f>
        <v>3.5734999999999997</v>
      </c>
      <c r="O10" s="65">
        <f>IF(O13&gt;0,O13*VLOOKUP(O13,税金計算用!$B$25:$C$32,2,1)*1.021,0)</f>
        <v>3.5734999999999997</v>
      </c>
      <c r="P10" s="65">
        <f>IF(P13&gt;0,P13*VLOOKUP(P13,税金計算用!$B$25:$C$32,2,1)*1.021,0)</f>
        <v>3.5734999999999997</v>
      </c>
      <c r="Q10" s="65">
        <f>IF(Q13&gt;0,Q13*VLOOKUP(Q13,税金計算用!$B$25:$C$32,2,1)*1.021,0)</f>
        <v>3.5734999999999997</v>
      </c>
      <c r="R10" s="65">
        <f>IF(R13&gt;0,R13*VLOOKUP(R13,税金計算用!$B$25:$C$32,2,1)*1.021,0)</f>
        <v>3.5734999999999997</v>
      </c>
      <c r="S10" s="65">
        <f>IF(S13&gt;0,S13*VLOOKUP(S13,税金計算用!$B$25:$C$32,2,1)*1.021,0)</f>
        <v>3.5734999999999997</v>
      </c>
      <c r="T10" s="65">
        <f>IF(T13&gt;0,T13*VLOOKUP(T13,税金計算用!$B$25:$C$32,2,1)*1.021,0)</f>
        <v>3.5734999999999997</v>
      </c>
      <c r="U10" s="65">
        <f>IF(U13&gt;0,U13*VLOOKUP(U13,税金計算用!$B$25:$C$32,2,1)*1.021,0)</f>
        <v>3.5734999999999997</v>
      </c>
      <c r="V10" s="65">
        <f>IF(V13&gt;0,V13*VLOOKUP(V13,税金計算用!$B$25:$C$32,2,1)*1.021,0)</f>
        <v>3.5734999999999997</v>
      </c>
      <c r="W10" s="65">
        <f>IF(W13&gt;0,W13*VLOOKUP(W13,税金計算用!$B$25:$C$32,2,1)*1.021,0)</f>
        <v>3.5734999999999997</v>
      </c>
      <c r="X10" s="65">
        <f>IF(X13&gt;0,X13*VLOOKUP(X13,税金計算用!$B$25:$C$32,2,1)*1.021,0)</f>
        <v>3.5734999999999997</v>
      </c>
      <c r="Y10" s="65">
        <f>IF(Y13&gt;0,Y13*VLOOKUP(Y13,税金計算用!$B$25:$C$32,2,1)*1.021,0)</f>
        <v>3.5734999999999997</v>
      </c>
      <c r="Z10" s="65">
        <f>IF(Z13&gt;0,Z13*VLOOKUP(Z13,税金計算用!$B$25:$C$32,2,1)*1.021,0)</f>
        <v>3.5734999999999997</v>
      </c>
      <c r="AA10" s="65">
        <f>IF(AA13&gt;0,AA13*VLOOKUP(AA13,税金計算用!$B$25:$C$32,2,1)*1.021,0)</f>
        <v>3.5734999999999997</v>
      </c>
      <c r="AB10" s="65">
        <f>IF(AB13&gt;0,AB13*VLOOKUP(AB13,税金計算用!$B$25:$C$32,2,1)*1.021,0)</f>
        <v>3.5734999999999997</v>
      </c>
      <c r="AC10" s="65">
        <f>IF(AC13&gt;0,AC13*VLOOKUP(AC13,税金計算用!$B$25:$C$32,2,1)*1.021,0)</f>
        <v>3.5734999999999997</v>
      </c>
      <c r="AD10" s="65">
        <f>IF(AD13&gt;0,AD13*VLOOKUP(AD13,税金計算用!$B$25:$C$32,2,1)*1.021,0)</f>
        <v>3.5734999999999997</v>
      </c>
      <c r="AE10" s="65">
        <f>IF(AE13&gt;0,AE13*VLOOKUP(AE13,税金計算用!$B$25:$C$32,2,1)*1.021,0)</f>
        <v>3.5734999999999997</v>
      </c>
      <c r="AF10" s="65">
        <f>IF(AF13&gt;0,AF13*VLOOKUP(AF13,税金計算用!$B$25:$C$32,2,1)*1.021,0)</f>
        <v>3.5734999999999997</v>
      </c>
      <c r="AG10" s="65">
        <f>IF(AG13&gt;0,AG13*VLOOKUP(AG13,税金計算用!$B$25:$C$32,2,1)*1.021,0)</f>
        <v>3.5734999999999997</v>
      </c>
      <c r="AH10" s="65">
        <f>IF(AH13&gt;0,AH13*VLOOKUP(AH13,税金計算用!$B$25:$C$32,2,1)*1.021,0)</f>
        <v>3.5734999999999997</v>
      </c>
      <c r="AI10" s="65">
        <f>IF(AI13&gt;0,AI13*VLOOKUP(AI13,税金計算用!$B$25:$C$32,2,1)*1.021,0)</f>
        <v>3.5734999999999997</v>
      </c>
      <c r="AJ10" s="65">
        <f>IF(AJ13&gt;0,AJ13*VLOOKUP(AJ13,税金計算用!$B$25:$C$32,2,1)*1.021,0)</f>
        <v>3.5734999999999997</v>
      </c>
      <c r="AK10" s="65">
        <f>IF(AK13&gt;0,AK13*VLOOKUP(AK13,税金計算用!$B$25:$C$32,2,1)*1.021,0)</f>
        <v>3.5734999999999997</v>
      </c>
      <c r="AL10" s="65">
        <f>IF(AL13&gt;0,AL13*VLOOKUP(AL13,税金計算用!$B$25:$C$32,2,1)*1.021,0)</f>
        <v>3.5734999999999997</v>
      </c>
      <c r="AM10" s="65">
        <f>IF(AM13&gt;0,AM13*VLOOKUP(AM13,税金計算用!$B$25:$C$32,2,1)*1.021,0)</f>
        <v>3.5734999999999997</v>
      </c>
      <c r="AN10" s="65">
        <f>IF(AN13&gt;0,AN13*VLOOKUP(AN13,税金計算用!$B$25:$C$32,2,1)*1.021,0)</f>
        <v>3.5734999999999997</v>
      </c>
      <c r="AO10" s="65">
        <f>IF(AO13&gt;0,AO13*VLOOKUP(AO13,税金計算用!$B$25:$C$32,2,1)*1.021,0)</f>
        <v>3.5734999999999997</v>
      </c>
      <c r="AP10" s="65">
        <f>IF(AP13&gt;0,AP13*VLOOKUP(AP13,税金計算用!$B$25:$C$32,2,1)*1.021,0)</f>
        <v>3.5734999999999997</v>
      </c>
    </row>
    <row r="11" spans="1:65" ht="15" hidden="1" customHeight="1" outlineLevel="1">
      <c r="A11" s="56" t="s">
        <v>31</v>
      </c>
      <c r="B11" s="65">
        <f>IF(B7="","",B7*VLOOKUP(B7,税金計算用!$B$10:$D$16,2,1)+VLOOKUP(B7,税金計算用!$B$10:$D$16,3,1))</f>
        <v>98</v>
      </c>
      <c r="C11" s="65">
        <f>IF(C7="","",C7*VLOOKUP(C7,税金計算用!$B$10:$D$16,2,1)+VLOOKUP(C7,税金計算用!$B$10:$D$16,3,1))</f>
        <v>98</v>
      </c>
      <c r="D11" s="65">
        <f>IF(D7="","",D7*VLOOKUP(D7,税金計算用!$B$10:$D$16,2,1)+VLOOKUP(D7,税金計算用!$B$10:$D$16,3,1))</f>
        <v>98</v>
      </c>
      <c r="E11" s="65">
        <f>IF(E7="","",E7*VLOOKUP(E7,税金計算用!$B$10:$D$16,2,1)+VLOOKUP(E7,税金計算用!$B$10:$D$16,3,1))</f>
        <v>98</v>
      </c>
      <c r="F11" s="65">
        <f>IF(F7="","",F7*VLOOKUP(F7,税金計算用!$B$10:$D$16,2,1)+VLOOKUP(F7,税金計算用!$B$10:$D$16,3,1))</f>
        <v>98</v>
      </c>
      <c r="G11" t="str">
        <f>IF(G7="","",G7*VLOOKUP(G7,税金計算用!$B$10:$D$16,2,1)+VLOOKUP(G7,税金計算用!$B$10:$D$16,3,1))</f>
        <v/>
      </c>
      <c r="H11" t="str">
        <f>IF(H7="","",H7*VLOOKUP(H7,税金計算用!$B$10:$D$16,2,1)+VLOOKUP(H7,税金計算用!$B$10:$D$16,3,1))</f>
        <v/>
      </c>
      <c r="I11" t="str">
        <f>IF(I7="","",I7*VLOOKUP(I7,税金計算用!$B$10:$D$16,2,1)+VLOOKUP(I7,税金計算用!$B$10:$D$16,3,1))</f>
        <v/>
      </c>
      <c r="J11" t="str">
        <f>IF(J7="","",J7*VLOOKUP(J7,税金計算用!$B$10:$D$16,2,1)+VLOOKUP(J7,税金計算用!$B$10:$D$16,3,1))</f>
        <v/>
      </c>
      <c r="K11" t="str">
        <f>IF(K7="","",K7*VLOOKUP(K7,税金計算用!$B$10:$D$16,2,1)+VLOOKUP(K7,税金計算用!$B$10:$D$16,3,1))</f>
        <v/>
      </c>
      <c r="L11" t="str">
        <f>IF(L7="","",L7*VLOOKUP(L7,税金計算用!$B$10:$D$16,2,1)+VLOOKUP(L7,税金計算用!$B$10:$D$16,3,1))</f>
        <v/>
      </c>
      <c r="M11" t="str">
        <f>IF(M7="","",M7*VLOOKUP(M7,税金計算用!$B$10:$D$16,2,1)+VLOOKUP(M7,税金計算用!$B$10:$D$16,3,1))</f>
        <v/>
      </c>
      <c r="N11" t="str">
        <f>IF(N7="","",N7*VLOOKUP(N7,税金計算用!$B$10:$D$16,2,1)+VLOOKUP(N7,税金計算用!$B$10:$D$16,3,1))</f>
        <v/>
      </c>
      <c r="O11" t="str">
        <f>IF(O7="","",O7*VLOOKUP(O7,税金計算用!$B$10:$D$16,2,1)+VLOOKUP(O7,税金計算用!$B$10:$D$16,3,1))</f>
        <v/>
      </c>
      <c r="P11" t="str">
        <f>IF(P7="","",P7*VLOOKUP(P7,税金計算用!$B$10:$D$16,2,1)+VLOOKUP(P7,税金計算用!$B$10:$D$16,3,1))</f>
        <v/>
      </c>
      <c r="Q11" t="str">
        <f>IF(Q7="","",Q7*VLOOKUP(Q7,税金計算用!$B$10:$D$16,2,1)+VLOOKUP(Q7,税金計算用!$B$10:$D$16,3,1))</f>
        <v/>
      </c>
      <c r="R11" t="str">
        <f>IF(R7="","",R7*VLOOKUP(R7,税金計算用!$B$10:$D$16,2,1)+VLOOKUP(R7,税金計算用!$B$10:$D$16,3,1))</f>
        <v/>
      </c>
      <c r="S11" t="str">
        <f>IF(S7="","",S7*VLOOKUP(S7,税金計算用!$B$10:$D$16,2,1)+VLOOKUP(S7,税金計算用!$B$10:$D$16,3,1))</f>
        <v/>
      </c>
      <c r="T11" t="str">
        <f>IF(T7="","",T7*VLOOKUP(T7,税金計算用!$B$10:$D$16,2,1)+VLOOKUP(T7,税金計算用!$B$10:$D$16,3,1))</f>
        <v/>
      </c>
      <c r="U11" t="str">
        <f>IF(U7="","",U7*VLOOKUP(U7,税金計算用!$B$10:$D$16,2,1)+VLOOKUP(U7,税金計算用!$B$10:$D$16,3,1))</f>
        <v/>
      </c>
      <c r="V11" t="str">
        <f>IF(V7="","",V7*VLOOKUP(V7,税金計算用!$B$10:$D$16,2,1)+VLOOKUP(V7,税金計算用!$B$10:$D$16,3,1))</f>
        <v/>
      </c>
      <c r="W11" t="str">
        <f>IF(W7="","",W7*VLOOKUP(W7,税金計算用!$B$10:$D$16,2,1)+VLOOKUP(W7,税金計算用!$B$10:$D$16,3,1))</f>
        <v/>
      </c>
      <c r="X11" t="str">
        <f>IF(X7="","",X7*VLOOKUP(X7,税金計算用!$B$10:$D$16,2,1)+VLOOKUP(X7,税金計算用!$B$10:$D$16,3,1))</f>
        <v/>
      </c>
      <c r="Y11" t="str">
        <f>IF(Y7="","",Y7*VLOOKUP(Y7,税金計算用!$B$10:$D$16,2,1)+VLOOKUP(Y7,税金計算用!$B$10:$D$16,3,1))</f>
        <v/>
      </c>
      <c r="Z11" t="str">
        <f>IF(Z7="","",Z7*VLOOKUP(Z7,税金計算用!$B$10:$D$16,2,1)+VLOOKUP(Z7,税金計算用!$B$10:$D$16,3,1))</f>
        <v/>
      </c>
      <c r="AA11" t="str">
        <f>IF(AA7="","",AA7*VLOOKUP(AA7,税金計算用!$B$10:$D$16,2,1)+VLOOKUP(AA7,税金計算用!$B$10:$D$16,3,1))</f>
        <v/>
      </c>
      <c r="AB11" t="str">
        <f>IF(AB7="","",AB7*VLOOKUP(AB7,税金計算用!$B$10:$D$16,2,1)+VLOOKUP(AB7,税金計算用!$B$10:$D$16,3,1))</f>
        <v/>
      </c>
      <c r="AC11" t="str">
        <f>IF(AC7="","",AC7*VLOOKUP(AC7,税金計算用!$B$10:$D$16,2,1)+VLOOKUP(AC7,税金計算用!$B$10:$D$16,3,1))</f>
        <v/>
      </c>
      <c r="AD11" t="str">
        <f>IF(AD7="","",AD7*VLOOKUP(AD7,税金計算用!$B$10:$D$16,2,1)+VLOOKUP(AD7,税金計算用!$B$10:$D$16,3,1))</f>
        <v/>
      </c>
      <c r="AE11" t="str">
        <f>IF(AE7="","",AE7*VLOOKUP(AE7,税金計算用!$B$10:$D$16,2,1)+VLOOKUP(AE7,税金計算用!$B$10:$D$16,3,1))</f>
        <v/>
      </c>
      <c r="AF11" t="str">
        <f>IF(AF7="","",AF7*VLOOKUP(AF7,税金計算用!$B$10:$D$16,2,1)+VLOOKUP(AF7,税金計算用!$B$10:$D$16,3,1))</f>
        <v/>
      </c>
      <c r="AG11" t="str">
        <f>IF(AG7="","",AG7*VLOOKUP(AG7,税金計算用!$B$10:$D$16,2,1)+VLOOKUP(AG7,税金計算用!$B$10:$D$16,3,1))</f>
        <v/>
      </c>
      <c r="AH11" t="str">
        <f>IF(AH7="","",AH7*VLOOKUP(AH7,税金計算用!$B$10:$D$16,2,1)+VLOOKUP(AH7,税金計算用!$B$10:$D$16,3,1))</f>
        <v/>
      </c>
      <c r="AI11" t="str">
        <f>IF(AI7="","",AI7*VLOOKUP(AI7,税金計算用!$B$10:$D$16,2,1)+VLOOKUP(AI7,税金計算用!$B$10:$D$16,3,1))</f>
        <v/>
      </c>
      <c r="AJ11" t="str">
        <f>IF(AJ7="","",AJ7*VLOOKUP(AJ7,税金計算用!$B$10:$D$16,2,1)+VLOOKUP(AJ7,税金計算用!$B$10:$D$16,3,1))</f>
        <v/>
      </c>
      <c r="AK11" t="str">
        <f>IF(AK7="","",AK7*VLOOKUP(AK7,税金計算用!$B$10:$D$16,2,1)+VLOOKUP(AK7,税金計算用!$B$10:$D$16,3,1))</f>
        <v/>
      </c>
      <c r="AL11" t="str">
        <f>IF(AL7="","",AL7*VLOOKUP(AL7,税金計算用!$B$10:$D$16,2,1)+VLOOKUP(AL7,税金計算用!$B$10:$D$16,3,1))</f>
        <v/>
      </c>
      <c r="AM11" t="str">
        <f>IF(AM7="","",AM7*VLOOKUP(AM7,税金計算用!$B$10:$D$16,2,1)+VLOOKUP(AM7,税金計算用!$B$10:$D$16,3,1))</f>
        <v/>
      </c>
      <c r="AN11" t="str">
        <f>IF(AN7="","",AN7*VLOOKUP(AN7,税金計算用!$B$10:$D$16,2,1)+VLOOKUP(AN7,税金計算用!$B$10:$D$16,3,1))</f>
        <v/>
      </c>
      <c r="AO11" t="str">
        <f>IF(AO7="","",AO7*VLOOKUP(AO7,税金計算用!$B$10:$D$16,2,1)+VLOOKUP(AO7,税金計算用!$B$10:$D$16,3,1))</f>
        <v/>
      </c>
      <c r="AP11" t="str">
        <f>IF(AP7="","",AP7*VLOOKUP(AP7,税金計算用!$B$10:$D$16,2,1)+VLOOKUP(AP7,税金計算用!$B$10:$D$16,3,1))</f>
        <v/>
      </c>
    </row>
    <row r="12" spans="1:65" ht="15" hidden="1" customHeight="1" outlineLevel="1">
      <c r="A12" s="56" t="s">
        <v>32</v>
      </c>
      <c r="B12" s="65">
        <f>IF(B5=0,0,IF(B3&lt;65,B5*VLOOKUP(B5,税金計算用!$B$47:$D$52,2,1)+VLOOKUP(B5,税金計算用!$B$47:$D$52,3,1),B5*VLOOKUP(B5,税金計算用!$B$57:$D$62,2,1)+VLOOKUP(B5,税金計算用!$B$57:$D$62,3,1)))</f>
        <v>0</v>
      </c>
      <c r="C12" s="65">
        <f>IF(C5=0,0,IF(C3&lt;65,C5*VLOOKUP(C5,税金計算用!$B$47:$D$52,2,1)+VLOOKUP(C5,税金計算用!$B$47:$D$52,3,1),C5*VLOOKUP(C5,税金計算用!$B$57:$D$62,2,1)+VLOOKUP(C5,税金計算用!$B$57:$D$62,3,1)))</f>
        <v>0</v>
      </c>
      <c r="D12" s="65">
        <f>IF(D5=0,0,IF(D3&lt;65,D5*VLOOKUP(D5,税金計算用!$B$47:$D$52,2,1)+VLOOKUP(D5,税金計算用!$B$47:$D$52,3,1),D5*VLOOKUP(D5,税金計算用!$B$57:$D$62,2,1)+VLOOKUP(D5,税金計算用!$B$57:$D$62,3,1)))</f>
        <v>0</v>
      </c>
      <c r="E12" s="65">
        <f>IF(E5=0,0,IF(E3&lt;65,E5*VLOOKUP(E5,税金計算用!$B$47:$D$52,2,1)+VLOOKUP(E5,税金計算用!$B$47:$D$52,3,1),E5*VLOOKUP(E5,税金計算用!$B$57:$D$62,2,1)+VLOOKUP(E5,税金計算用!$B$57:$D$62,3,1)))</f>
        <v>0</v>
      </c>
      <c r="F12" s="65">
        <f>IF(F5=0,0,IF(F3&lt;65,F5*VLOOKUP(F5,税金計算用!$B$47:$D$52,2,1)+VLOOKUP(F5,税金計算用!$B$47:$D$52,3,1),F5*VLOOKUP(F5,税金計算用!$B$57:$D$62,2,1)+VLOOKUP(F5,税金計算用!$B$57:$D$62,3,1)))</f>
        <v>0</v>
      </c>
      <c r="G12" s="65">
        <f>IF(G5=0,0,IF(G3&lt;65,G5*VLOOKUP(G5,税金計算用!$B$47:$D$52,2,1)+VLOOKUP(G5,税金計算用!$B$47:$D$52,3,1),G5*VLOOKUP(G5,税金計算用!$B$57:$D$62,2,1)+VLOOKUP(G5,税金計算用!$B$57:$D$62,3,1)))</f>
        <v>110</v>
      </c>
      <c r="H12" s="65">
        <f>IF(H5=0,0,IF(H3&lt;65,H5*VLOOKUP(H5,税金計算用!$B$47:$D$52,2,1)+VLOOKUP(H5,税金計算用!$B$47:$D$52,3,1),H5*VLOOKUP(H5,税金計算用!$B$57:$D$62,2,1)+VLOOKUP(H5,税金計算用!$B$57:$D$62,3,1)))</f>
        <v>110</v>
      </c>
      <c r="I12" s="65">
        <f>IF(I5=0,0,IF(I3&lt;65,I5*VLOOKUP(I5,税金計算用!$B$47:$D$52,2,1)+VLOOKUP(I5,税金計算用!$B$47:$D$52,3,1),I5*VLOOKUP(I5,税金計算用!$B$57:$D$62,2,1)+VLOOKUP(I5,税金計算用!$B$57:$D$62,3,1)))</f>
        <v>110</v>
      </c>
      <c r="J12" s="65">
        <f>IF(J5=0,0,IF(J3&lt;65,J5*VLOOKUP(J5,税金計算用!$B$47:$D$52,2,1)+VLOOKUP(J5,税金計算用!$B$47:$D$52,3,1),J5*VLOOKUP(J5,税金計算用!$B$57:$D$62,2,1)+VLOOKUP(J5,税金計算用!$B$57:$D$62,3,1)))</f>
        <v>110</v>
      </c>
      <c r="K12" s="65">
        <f>IF(K5=0,0,IF(K3&lt;65,K5*VLOOKUP(K5,税金計算用!$B$47:$D$52,2,1)+VLOOKUP(K5,税金計算用!$B$47:$D$52,3,1),K5*VLOOKUP(K5,税金計算用!$B$57:$D$62,2,1)+VLOOKUP(K5,税金計算用!$B$57:$D$62,3,1)))</f>
        <v>110</v>
      </c>
      <c r="L12" s="65">
        <f>IF(L5=0,0,IF(L3&lt;65,L5*VLOOKUP(L5,税金計算用!$B$47:$D$52,2,1)+VLOOKUP(L5,税金計算用!$B$47:$D$52,3,1),L5*VLOOKUP(L5,税金計算用!$B$57:$D$62,2,1)+VLOOKUP(L5,税金計算用!$B$57:$D$62,3,1)))</f>
        <v>110</v>
      </c>
      <c r="M12" s="65">
        <f>IF(M5=0,0,IF(M3&lt;65,M5*VLOOKUP(M5,税金計算用!$B$47:$D$52,2,1)+VLOOKUP(M5,税金計算用!$B$47:$D$52,3,1),M5*VLOOKUP(M5,税金計算用!$B$57:$D$62,2,1)+VLOOKUP(M5,税金計算用!$B$57:$D$62,3,1)))</f>
        <v>110</v>
      </c>
      <c r="N12" s="65">
        <f>IF(N5=0,0,IF(N3&lt;65,N5*VLOOKUP(N5,税金計算用!$B$47:$D$52,2,1)+VLOOKUP(N5,税金計算用!$B$47:$D$52,3,1),N5*VLOOKUP(N5,税金計算用!$B$57:$D$62,2,1)+VLOOKUP(N5,税金計算用!$B$57:$D$62,3,1)))</f>
        <v>110</v>
      </c>
      <c r="O12" s="65">
        <f>IF(O5=0,0,IF(O3&lt;65,O5*VLOOKUP(O5,税金計算用!$B$47:$D$52,2,1)+VLOOKUP(O5,税金計算用!$B$47:$D$52,3,1),O5*VLOOKUP(O5,税金計算用!$B$57:$D$62,2,1)+VLOOKUP(O5,税金計算用!$B$57:$D$62,3,1)))</f>
        <v>110</v>
      </c>
      <c r="P12" s="65">
        <f>IF(P5=0,0,IF(P3&lt;65,P5*VLOOKUP(P5,税金計算用!$B$47:$D$52,2,1)+VLOOKUP(P5,税金計算用!$B$47:$D$52,3,1),P5*VLOOKUP(P5,税金計算用!$B$57:$D$62,2,1)+VLOOKUP(P5,税金計算用!$B$57:$D$62,3,1)))</f>
        <v>110</v>
      </c>
      <c r="Q12" s="65">
        <f>IF(Q5=0,0,IF(Q3&lt;65,Q5*VLOOKUP(Q5,税金計算用!$B$47:$D$52,2,1)+VLOOKUP(Q5,税金計算用!$B$47:$D$52,3,1),Q5*VLOOKUP(Q5,税金計算用!$B$57:$D$62,2,1)+VLOOKUP(Q5,税金計算用!$B$57:$D$62,3,1)))</f>
        <v>110</v>
      </c>
      <c r="R12" s="65">
        <f>IF(R5=0,0,IF(R3&lt;65,R5*VLOOKUP(R5,税金計算用!$B$47:$D$52,2,1)+VLOOKUP(R5,税金計算用!$B$47:$D$52,3,1),R5*VLOOKUP(R5,税金計算用!$B$57:$D$62,2,1)+VLOOKUP(R5,税金計算用!$B$57:$D$62,3,1)))</f>
        <v>110</v>
      </c>
      <c r="S12" s="65">
        <f>IF(S5=0,0,IF(S3&lt;65,S5*VLOOKUP(S5,税金計算用!$B$47:$D$52,2,1)+VLOOKUP(S5,税金計算用!$B$47:$D$52,3,1),S5*VLOOKUP(S5,税金計算用!$B$57:$D$62,2,1)+VLOOKUP(S5,税金計算用!$B$57:$D$62,3,1)))</f>
        <v>110</v>
      </c>
      <c r="T12" s="65">
        <f>IF(T5=0,0,IF(T3&lt;65,T5*VLOOKUP(T5,税金計算用!$B$47:$D$52,2,1)+VLOOKUP(T5,税金計算用!$B$47:$D$52,3,1),T5*VLOOKUP(T5,税金計算用!$B$57:$D$62,2,1)+VLOOKUP(T5,税金計算用!$B$57:$D$62,3,1)))</f>
        <v>110</v>
      </c>
      <c r="U12" s="65">
        <f>IF(U5=0,0,IF(U3&lt;65,U5*VLOOKUP(U5,税金計算用!$B$47:$D$52,2,1)+VLOOKUP(U5,税金計算用!$B$47:$D$52,3,1),U5*VLOOKUP(U5,税金計算用!$B$57:$D$62,2,1)+VLOOKUP(U5,税金計算用!$B$57:$D$62,3,1)))</f>
        <v>110</v>
      </c>
      <c r="V12" s="65">
        <f>IF(V5=0,0,IF(V3&lt;65,V5*VLOOKUP(V5,税金計算用!$B$47:$D$52,2,1)+VLOOKUP(V5,税金計算用!$B$47:$D$52,3,1),V5*VLOOKUP(V5,税金計算用!$B$57:$D$62,2,1)+VLOOKUP(V5,税金計算用!$B$57:$D$62,3,1)))</f>
        <v>110</v>
      </c>
      <c r="W12" s="65">
        <f>IF(W5=0,0,IF(W3&lt;65,W5*VLOOKUP(W5,税金計算用!$B$47:$D$52,2,1)+VLOOKUP(W5,税金計算用!$B$47:$D$52,3,1),W5*VLOOKUP(W5,税金計算用!$B$57:$D$62,2,1)+VLOOKUP(W5,税金計算用!$B$57:$D$62,3,1)))</f>
        <v>110</v>
      </c>
      <c r="X12" s="65">
        <f>IF(X5=0,0,IF(X3&lt;65,X5*VLOOKUP(X5,税金計算用!$B$47:$D$52,2,1)+VLOOKUP(X5,税金計算用!$B$47:$D$52,3,1),X5*VLOOKUP(X5,税金計算用!$B$57:$D$62,2,1)+VLOOKUP(X5,税金計算用!$B$57:$D$62,3,1)))</f>
        <v>110</v>
      </c>
      <c r="Y12" s="65">
        <f>IF(Y5=0,0,IF(Y3&lt;65,Y5*VLOOKUP(Y5,税金計算用!$B$47:$D$52,2,1)+VLOOKUP(Y5,税金計算用!$B$47:$D$52,3,1),Y5*VLOOKUP(Y5,税金計算用!$B$57:$D$62,2,1)+VLOOKUP(Y5,税金計算用!$B$57:$D$62,3,1)))</f>
        <v>110</v>
      </c>
      <c r="Z12" s="65">
        <f>IF(Z5=0,0,IF(Z3&lt;65,Z5*VLOOKUP(Z5,税金計算用!$B$47:$D$52,2,1)+VLOOKUP(Z5,税金計算用!$B$47:$D$52,3,1),Z5*VLOOKUP(Z5,税金計算用!$B$57:$D$62,2,1)+VLOOKUP(Z5,税金計算用!$B$57:$D$62,3,1)))</f>
        <v>110</v>
      </c>
      <c r="AA12" s="65">
        <f>IF(AA5=0,0,IF(AA3&lt;65,AA5*VLOOKUP(AA5,税金計算用!$B$47:$D$52,2,1)+VLOOKUP(AA5,税金計算用!$B$47:$D$52,3,1),AA5*VLOOKUP(AA5,税金計算用!$B$57:$D$62,2,1)+VLOOKUP(AA5,税金計算用!$B$57:$D$62,3,1)))</f>
        <v>110</v>
      </c>
      <c r="AB12" s="65">
        <f>IF(AB5=0,0,IF(AB3&lt;65,AB5*VLOOKUP(AB5,税金計算用!$B$47:$D$52,2,1)+VLOOKUP(AB5,税金計算用!$B$47:$D$52,3,1),AB5*VLOOKUP(AB5,税金計算用!$B$57:$D$62,2,1)+VLOOKUP(AB5,税金計算用!$B$57:$D$62,3,1)))</f>
        <v>110</v>
      </c>
      <c r="AC12" s="65">
        <f>IF(AC5=0,0,IF(AC3&lt;65,AC5*VLOOKUP(AC5,税金計算用!$B$47:$D$52,2,1)+VLOOKUP(AC5,税金計算用!$B$47:$D$52,3,1),AC5*VLOOKUP(AC5,税金計算用!$B$57:$D$62,2,1)+VLOOKUP(AC5,税金計算用!$B$57:$D$62,3,1)))</f>
        <v>110</v>
      </c>
      <c r="AD12" s="65">
        <f>IF(AD5=0,0,IF(AD3&lt;65,AD5*VLOOKUP(AD5,税金計算用!$B$47:$D$52,2,1)+VLOOKUP(AD5,税金計算用!$B$47:$D$52,3,1),AD5*VLOOKUP(AD5,税金計算用!$B$57:$D$62,2,1)+VLOOKUP(AD5,税金計算用!$B$57:$D$62,3,1)))</f>
        <v>110</v>
      </c>
      <c r="AE12" s="65">
        <f>IF(AE5=0,0,IF(AE3&lt;65,AE5*VLOOKUP(AE5,税金計算用!$B$47:$D$52,2,1)+VLOOKUP(AE5,税金計算用!$B$47:$D$52,3,1),AE5*VLOOKUP(AE5,税金計算用!$B$57:$D$62,2,1)+VLOOKUP(AE5,税金計算用!$B$57:$D$62,3,1)))</f>
        <v>110</v>
      </c>
      <c r="AF12" s="65">
        <f>IF(AF5=0,0,IF(AF3&lt;65,AF5*VLOOKUP(AF5,税金計算用!$B$47:$D$52,2,1)+VLOOKUP(AF5,税金計算用!$B$47:$D$52,3,1),AF5*VLOOKUP(AF5,税金計算用!$B$57:$D$62,2,1)+VLOOKUP(AF5,税金計算用!$B$57:$D$62,3,1)))</f>
        <v>110</v>
      </c>
      <c r="AG12" s="65">
        <f>IF(AG5=0,0,IF(AG3&lt;65,AG5*VLOOKUP(AG5,税金計算用!$B$47:$D$52,2,1)+VLOOKUP(AG5,税金計算用!$B$47:$D$52,3,1),AG5*VLOOKUP(AG5,税金計算用!$B$57:$D$62,2,1)+VLOOKUP(AG5,税金計算用!$B$57:$D$62,3,1)))</f>
        <v>110</v>
      </c>
      <c r="AH12" s="65">
        <f>IF(AH5=0,0,IF(AH3&lt;65,AH5*VLOOKUP(AH5,税金計算用!$B$47:$D$52,2,1)+VLOOKUP(AH5,税金計算用!$B$47:$D$52,3,1),AH5*VLOOKUP(AH5,税金計算用!$B$57:$D$62,2,1)+VLOOKUP(AH5,税金計算用!$B$57:$D$62,3,1)))</f>
        <v>110</v>
      </c>
      <c r="AI12" s="65">
        <f>IF(AI5=0,0,IF(AI3&lt;65,AI5*VLOOKUP(AI5,税金計算用!$B$47:$D$52,2,1)+VLOOKUP(AI5,税金計算用!$B$47:$D$52,3,1),AI5*VLOOKUP(AI5,税金計算用!$B$57:$D$62,2,1)+VLOOKUP(AI5,税金計算用!$B$57:$D$62,3,1)))</f>
        <v>110</v>
      </c>
      <c r="AJ12" s="65">
        <f>IF(AJ5=0,0,IF(AJ3&lt;65,AJ5*VLOOKUP(AJ5,税金計算用!$B$47:$D$52,2,1)+VLOOKUP(AJ5,税金計算用!$B$47:$D$52,3,1),AJ5*VLOOKUP(AJ5,税金計算用!$B$57:$D$62,2,1)+VLOOKUP(AJ5,税金計算用!$B$57:$D$62,3,1)))</f>
        <v>110</v>
      </c>
      <c r="AK12" s="65">
        <f>IF(AK5=0,0,IF(AK3&lt;65,AK5*VLOOKUP(AK5,税金計算用!$B$47:$D$52,2,1)+VLOOKUP(AK5,税金計算用!$B$47:$D$52,3,1),AK5*VLOOKUP(AK5,税金計算用!$B$57:$D$62,2,1)+VLOOKUP(AK5,税金計算用!$B$57:$D$62,3,1)))</f>
        <v>110</v>
      </c>
      <c r="AL12" s="65">
        <f>IF(AL5=0,0,IF(AL3&lt;65,AL5*VLOOKUP(AL5,税金計算用!$B$47:$D$52,2,1)+VLOOKUP(AL5,税金計算用!$B$47:$D$52,3,1),AL5*VLOOKUP(AL5,税金計算用!$B$57:$D$62,2,1)+VLOOKUP(AL5,税金計算用!$B$57:$D$62,3,1)))</f>
        <v>110</v>
      </c>
      <c r="AM12" s="65">
        <f>IF(AM5=0,0,IF(AM3&lt;65,AM5*VLOOKUP(AM5,税金計算用!$B$47:$D$52,2,1)+VLOOKUP(AM5,税金計算用!$B$47:$D$52,3,1),AM5*VLOOKUP(AM5,税金計算用!$B$57:$D$62,2,1)+VLOOKUP(AM5,税金計算用!$B$57:$D$62,3,1)))</f>
        <v>110</v>
      </c>
      <c r="AN12" s="65">
        <f>IF(AN5=0,0,IF(AN3&lt;65,AN5*VLOOKUP(AN5,税金計算用!$B$47:$D$52,2,1)+VLOOKUP(AN5,税金計算用!$B$47:$D$52,3,1),AN5*VLOOKUP(AN5,税金計算用!$B$57:$D$62,2,1)+VLOOKUP(AN5,税金計算用!$B$57:$D$62,3,1)))</f>
        <v>110</v>
      </c>
      <c r="AO12" s="65">
        <f>IF(AO5=0,0,IF(AO3&lt;65,AO5*VLOOKUP(AO5,税金計算用!$B$47:$D$52,2,1)+VLOOKUP(AO5,税金計算用!$B$47:$D$52,3,1),AO5*VLOOKUP(AO5,税金計算用!$B$57:$D$62,2,1)+VLOOKUP(AO5,税金計算用!$B$57:$D$62,3,1)))</f>
        <v>110</v>
      </c>
      <c r="AP12" s="65">
        <f>IF(AP5=0,0,IF(AP3&lt;65,AP5*VLOOKUP(AP5,税金計算用!$B$47:$D$52,2,1)+VLOOKUP(AP5,税金計算用!$B$47:$D$52,3,1),AP5*VLOOKUP(AP5,税金計算用!$B$57:$D$62,2,1)+VLOOKUP(AP5,税金計算用!$B$57:$D$62,3,1)))</f>
        <v>110</v>
      </c>
    </row>
    <row r="13" spans="1:65" ht="15" hidden="1" customHeight="1" outlineLevel="1">
      <c r="A13" s="56" t="s">
        <v>33</v>
      </c>
      <c r="B13" s="65">
        <f t="shared" ref="B13:AP13" si="6">IF(B7&lt;&gt;"",B7-B11)+IF(B5&gt;0,B5-B12)</f>
        <v>202</v>
      </c>
      <c r="C13" s="65">
        <f t="shared" si="6"/>
        <v>202</v>
      </c>
      <c r="D13" s="65">
        <f t="shared" si="6"/>
        <v>202</v>
      </c>
      <c r="E13" s="65">
        <f t="shared" si="6"/>
        <v>202</v>
      </c>
      <c r="F13" s="65">
        <f t="shared" si="6"/>
        <v>202</v>
      </c>
      <c r="G13" s="65">
        <f t="shared" si="6"/>
        <v>70</v>
      </c>
      <c r="H13" s="65">
        <f t="shared" si="6"/>
        <v>70</v>
      </c>
      <c r="I13" s="65">
        <f t="shared" si="6"/>
        <v>70</v>
      </c>
      <c r="J13" s="65">
        <f t="shared" si="6"/>
        <v>70</v>
      </c>
      <c r="K13" s="65">
        <f t="shared" si="6"/>
        <v>70</v>
      </c>
      <c r="L13" s="65">
        <f t="shared" si="6"/>
        <v>70</v>
      </c>
      <c r="M13" s="65">
        <f t="shared" si="6"/>
        <v>70</v>
      </c>
      <c r="N13" s="65">
        <f t="shared" si="6"/>
        <v>70</v>
      </c>
      <c r="O13" s="65">
        <f t="shared" si="6"/>
        <v>70</v>
      </c>
      <c r="P13" s="65">
        <f t="shared" si="6"/>
        <v>70</v>
      </c>
      <c r="Q13" s="65">
        <f t="shared" si="6"/>
        <v>70</v>
      </c>
      <c r="R13" s="65">
        <f t="shared" si="6"/>
        <v>70</v>
      </c>
      <c r="S13" s="65">
        <f t="shared" si="6"/>
        <v>70</v>
      </c>
      <c r="T13" s="65">
        <f t="shared" si="6"/>
        <v>70</v>
      </c>
      <c r="U13" s="65">
        <f t="shared" si="6"/>
        <v>70</v>
      </c>
      <c r="V13" s="65">
        <f t="shared" si="6"/>
        <v>70</v>
      </c>
      <c r="W13" s="65">
        <f t="shared" si="6"/>
        <v>70</v>
      </c>
      <c r="X13" s="65">
        <f t="shared" si="6"/>
        <v>70</v>
      </c>
      <c r="Y13" s="65">
        <f t="shared" si="6"/>
        <v>70</v>
      </c>
      <c r="Z13" s="65">
        <f t="shared" si="6"/>
        <v>70</v>
      </c>
      <c r="AA13" s="65">
        <f t="shared" si="6"/>
        <v>70</v>
      </c>
      <c r="AB13" s="65">
        <f t="shared" si="6"/>
        <v>70</v>
      </c>
      <c r="AC13" s="65">
        <f t="shared" si="6"/>
        <v>70</v>
      </c>
      <c r="AD13" s="65">
        <f t="shared" si="6"/>
        <v>70</v>
      </c>
      <c r="AE13" s="65">
        <f t="shared" si="6"/>
        <v>70</v>
      </c>
      <c r="AF13" s="65">
        <f t="shared" si="6"/>
        <v>70</v>
      </c>
      <c r="AG13" s="65">
        <f t="shared" si="6"/>
        <v>70</v>
      </c>
      <c r="AH13" s="65">
        <f t="shared" si="6"/>
        <v>70</v>
      </c>
      <c r="AI13" s="65">
        <f t="shared" si="6"/>
        <v>70</v>
      </c>
      <c r="AJ13" s="65">
        <f t="shared" si="6"/>
        <v>70</v>
      </c>
      <c r="AK13" s="65">
        <f t="shared" si="6"/>
        <v>70</v>
      </c>
      <c r="AL13" s="65">
        <f t="shared" si="6"/>
        <v>70</v>
      </c>
      <c r="AM13" s="65">
        <f t="shared" si="6"/>
        <v>70</v>
      </c>
      <c r="AN13" s="65">
        <f t="shared" si="6"/>
        <v>70</v>
      </c>
      <c r="AO13" s="65">
        <f t="shared" si="6"/>
        <v>70</v>
      </c>
      <c r="AP13" s="65">
        <f t="shared" si="6"/>
        <v>70</v>
      </c>
    </row>
    <row r="14" spans="1:65" ht="15" hidden="1" customHeight="1" outlineLevel="1">
      <c r="A14" s="56" t="s">
        <v>34</v>
      </c>
      <c r="B14" s="65">
        <f>IF(B13&gt;0,B17+税金計算用!$F$18+税金計算用!$F$20)</f>
        <v>116</v>
      </c>
      <c r="C14" s="65">
        <f>IF(C13&gt;0,C17+税金計算用!$F$18+税金計算用!$F$20)</f>
        <v>116</v>
      </c>
      <c r="D14" s="65">
        <f>IF(D13&gt;0,D17+税金計算用!$F$18+税金計算用!$F$20)</f>
        <v>116</v>
      </c>
      <c r="E14" s="65">
        <f>IF(E13&gt;0,E17+税金計算用!$F$18+税金計算用!$F$20)</f>
        <v>116</v>
      </c>
      <c r="F14" s="65">
        <f>IF(F13&gt;0,F17+税金計算用!$F$18+税金計算用!$F$20)</f>
        <v>116</v>
      </c>
      <c r="G14" s="65">
        <f>IF(G13&gt;0,G17+税金計算用!$F$18+税金計算用!$F$20)</f>
        <v>104</v>
      </c>
      <c r="H14" s="65">
        <f>IF(H13&gt;0,H17+税金計算用!$F$18+税金計算用!$F$20)</f>
        <v>110</v>
      </c>
      <c r="I14" s="65">
        <f>IF(I13&gt;0,I17+税金計算用!$F$18+税金計算用!$F$20)</f>
        <v>110</v>
      </c>
      <c r="J14" s="65">
        <f>IF(J13&gt;0,J17+税金計算用!$F$18+税金計算用!$F$20)</f>
        <v>110</v>
      </c>
      <c r="K14" s="65">
        <f>IF(K13&gt;0,K17+税金計算用!$F$18+税金計算用!$F$20)</f>
        <v>110</v>
      </c>
      <c r="L14" s="65">
        <f>IF(L13&gt;0,L17+税金計算用!$F$18+税金計算用!$F$20)</f>
        <v>110</v>
      </c>
      <c r="M14" s="65">
        <f>IF(M13&gt;0,M17+税金計算用!$F$18+税金計算用!$F$20)</f>
        <v>110</v>
      </c>
      <c r="N14" s="65">
        <f>IF(N13&gt;0,N17+税金計算用!$F$18+税金計算用!$F$20)</f>
        <v>110</v>
      </c>
      <c r="O14" s="65">
        <f>IF(O13&gt;0,O17+税金計算用!$F$18+税金計算用!$F$20)</f>
        <v>110</v>
      </c>
      <c r="P14" s="65">
        <f>IF(P13&gt;0,P17+税金計算用!$F$18+税金計算用!$F$20)</f>
        <v>110</v>
      </c>
      <c r="Q14" s="65">
        <f>IF(Q13&gt;0,Q17+税金計算用!$F$18+税金計算用!$F$20)</f>
        <v>110</v>
      </c>
      <c r="R14" s="65">
        <f>IF(R13&gt;0,R17+税金計算用!$F$18+税金計算用!$F$20)</f>
        <v>110</v>
      </c>
      <c r="S14" s="65">
        <f>IF(S13&gt;0,S17+税金計算用!$F$18+税金計算用!$F$20)</f>
        <v>110</v>
      </c>
      <c r="T14" s="65">
        <f>IF(T13&gt;0,T17+税金計算用!$F$18+税金計算用!$F$20)</f>
        <v>110</v>
      </c>
      <c r="U14" s="65">
        <f>IF(U13&gt;0,U17+税金計算用!$F$18+税金計算用!$F$20)</f>
        <v>110</v>
      </c>
      <c r="V14" s="65">
        <f>IF(V13&gt;0,V17+税金計算用!$F$18+税金計算用!$F$20)</f>
        <v>110</v>
      </c>
      <c r="W14" s="65">
        <f>IF(W13&gt;0,W17+税金計算用!$F$18+税金計算用!$F$20)</f>
        <v>110</v>
      </c>
      <c r="X14" s="65">
        <f>IF(X13&gt;0,X17+税金計算用!$F$18+税金計算用!$F$20)</f>
        <v>110</v>
      </c>
      <c r="Y14" s="65">
        <f>IF(Y13&gt;0,Y17+税金計算用!$F$18+税金計算用!$F$20)</f>
        <v>110</v>
      </c>
      <c r="Z14" s="65">
        <f>IF(Z13&gt;0,Z17+税金計算用!$F$18+税金計算用!$F$20)</f>
        <v>110</v>
      </c>
      <c r="AA14" s="65">
        <f>IF(AA13&gt;0,AA17+税金計算用!$F$18+税金計算用!$F$20)</f>
        <v>110</v>
      </c>
      <c r="AB14" s="65">
        <f>IF(AB13&gt;0,AB17+税金計算用!$F$18+税金計算用!$F$20)</f>
        <v>110</v>
      </c>
      <c r="AC14" s="65">
        <f>IF(AC13&gt;0,AC17+税金計算用!$F$18+税金計算用!$F$20)</f>
        <v>110</v>
      </c>
      <c r="AD14" s="65">
        <f>IF(AD13&gt;0,AD17+税金計算用!$F$18+税金計算用!$F$20)</f>
        <v>110</v>
      </c>
      <c r="AE14" s="65">
        <f>IF(AE13&gt;0,AE17+税金計算用!$F$18+税金計算用!$F$20)</f>
        <v>110</v>
      </c>
      <c r="AF14" s="65">
        <f>IF(AF13&gt;0,AF17+税金計算用!$F$18+税金計算用!$F$20)</f>
        <v>110</v>
      </c>
      <c r="AG14" s="65">
        <f>IF(AG13&gt;0,AG17+税金計算用!$F$18+税金計算用!$F$20)</f>
        <v>110</v>
      </c>
      <c r="AH14" s="65">
        <f>IF(AH13&gt;0,AH17+税金計算用!$F$18+税金計算用!$F$20)</f>
        <v>110</v>
      </c>
      <c r="AI14" s="65">
        <f>IF(AI13&gt;0,AI17+税金計算用!$F$18+税金計算用!$F$20)</f>
        <v>110</v>
      </c>
      <c r="AJ14" s="65">
        <f>IF(AJ13&gt;0,AJ17+税金計算用!$F$18+税金計算用!$F$20)</f>
        <v>110</v>
      </c>
      <c r="AK14" s="65">
        <f>IF(AK13&gt;0,AK17+税金計算用!$F$18+税金計算用!$F$20)</f>
        <v>110</v>
      </c>
      <c r="AL14" s="65">
        <f>IF(AL13&gt;0,AL17+税金計算用!$F$18+税金計算用!$F$20)</f>
        <v>110</v>
      </c>
      <c r="AM14" s="65">
        <f>IF(AM13&gt;0,AM17+税金計算用!$F$18+税金計算用!$F$20)</f>
        <v>110</v>
      </c>
      <c r="AN14" s="65">
        <f>IF(AN13&gt;0,AN17+税金計算用!$F$18+税金計算用!$F$20)</f>
        <v>110</v>
      </c>
      <c r="AO14" s="65">
        <f>IF(AO13&gt;0,AO17+税金計算用!$F$18+税金計算用!$F$20)</f>
        <v>110</v>
      </c>
      <c r="AP14" s="65">
        <f>IF(AP13&gt;0,AP17+税金計算用!$F$18+税金計算用!$F$20)</f>
        <v>110</v>
      </c>
    </row>
    <row r="15" spans="1:65" ht="15" customHeight="1" collapsed="1">
      <c r="A15" s="56" t="s">
        <v>35</v>
      </c>
      <c r="B15" s="65">
        <f>IF(B13&gt;0,IF(B13-B16&gt;0,(B13-B16)*税金計算用!$M$23,0))</f>
        <v>9.6000000000000014</v>
      </c>
      <c r="C15" s="65">
        <f>IF(C13&gt;0,IF(C13-C16&gt;0,(C13-C16)*税金計算用!$M$23,0))</f>
        <v>9.6000000000000014</v>
      </c>
      <c r="D15" s="65">
        <f>IF(D13&gt;0,IF(D13-D16&gt;0,(D13-D16)*税金計算用!$M$23,0))</f>
        <v>9.6000000000000014</v>
      </c>
      <c r="E15" s="65">
        <f>IF(E13&gt;0,IF(E13-E16&gt;0,(E13-E16)*税金計算用!$M$23,0))</f>
        <v>9.6000000000000014</v>
      </c>
      <c r="F15" s="65">
        <f>IF(F13&gt;0,IF(F13-F16&gt;0,(F13-F16)*税金計算用!$M$23,0))</f>
        <v>9.6000000000000014</v>
      </c>
      <c r="G15" s="65">
        <f>IF(G13&gt;0,IF(G13-G16&gt;0,(G13-G16)*税金計算用!$M$23,0))</f>
        <v>0</v>
      </c>
      <c r="H15" s="65">
        <f>IF(H13&gt;0,IF(H13-H16&gt;0,(H13-H16)*税金計算用!$M$23,0))</f>
        <v>0</v>
      </c>
      <c r="I15" s="65">
        <f>IF(I13&gt;0,IF(I13-I16&gt;0,(I13-I16)*税金計算用!$M$23,0))</f>
        <v>0</v>
      </c>
      <c r="J15" s="65">
        <f>IF(J13&gt;0,IF(J13-J16&gt;0,(J13-J16)*税金計算用!$M$23,0))</f>
        <v>0</v>
      </c>
      <c r="K15" s="65">
        <f>IF(K13&gt;0,IF(K13-K16&gt;0,(K13-K16)*税金計算用!$M$23,0))</f>
        <v>0</v>
      </c>
      <c r="L15" s="65">
        <f>IF(L13&gt;0,IF(L13-L16&gt;0,(L13-L16)*税金計算用!$M$23,0))</f>
        <v>0</v>
      </c>
      <c r="M15" s="65">
        <f>IF(M13&gt;0,IF(M13-M16&gt;0,(M13-M16)*税金計算用!$M$23,0))</f>
        <v>0</v>
      </c>
      <c r="N15" s="65">
        <f>IF(N13&gt;0,IF(N13-N16&gt;0,(N13-N16)*税金計算用!$M$23,0))</f>
        <v>0</v>
      </c>
      <c r="O15" s="65">
        <f>IF(O13&gt;0,IF(O13-O16&gt;0,(O13-O16)*税金計算用!$M$23,0))</f>
        <v>0</v>
      </c>
      <c r="P15" s="65">
        <f>IF(P13&gt;0,IF(P13-P16&gt;0,(P13-P16)*税金計算用!$M$23,0))</f>
        <v>0</v>
      </c>
      <c r="Q15" s="65">
        <f>IF(Q13&gt;0,IF(Q13-Q16&gt;0,(Q13-Q16)*税金計算用!$M$23,0))</f>
        <v>0</v>
      </c>
      <c r="R15" s="65">
        <f>IF(R13&gt;0,IF(R13-R16&gt;0,(R13-R16)*税金計算用!$M$23,0))</f>
        <v>0</v>
      </c>
      <c r="S15" s="65">
        <f>IF(S13&gt;0,IF(S13-S16&gt;0,(S13-S16)*税金計算用!$M$23,0))</f>
        <v>0</v>
      </c>
      <c r="T15" s="65">
        <f>IF(T13&gt;0,IF(T13-T16&gt;0,(T13-T16)*税金計算用!$M$23,0))</f>
        <v>0</v>
      </c>
      <c r="U15" s="65">
        <f>IF(U13&gt;0,IF(U13-U16&gt;0,(U13-U16)*税金計算用!$M$23,0))</f>
        <v>0</v>
      </c>
      <c r="V15" s="65">
        <f>IF(V13&gt;0,IF(V13-V16&gt;0,(V13-V16)*税金計算用!$M$23,0))</f>
        <v>0</v>
      </c>
      <c r="W15" s="65">
        <f>IF(W13&gt;0,IF(W13-W16&gt;0,(W13-W16)*税金計算用!$M$23,0))</f>
        <v>0</v>
      </c>
      <c r="X15" s="65">
        <f>IF(X13&gt;0,IF(X13-X16&gt;0,(X13-X16)*税金計算用!$M$23,0))</f>
        <v>0</v>
      </c>
      <c r="Y15" s="65">
        <f>IF(Y13&gt;0,IF(Y13-Y16&gt;0,(Y13-Y16)*税金計算用!$M$23,0))</f>
        <v>0</v>
      </c>
      <c r="Z15" s="65">
        <f>IF(Z13&gt;0,IF(Z13-Z16&gt;0,(Z13-Z16)*税金計算用!$M$23,0))</f>
        <v>0</v>
      </c>
      <c r="AA15" s="65">
        <f>IF(AA13&gt;0,IF(AA13-AA16&gt;0,(AA13-AA16)*税金計算用!$M$23,0))</f>
        <v>0</v>
      </c>
      <c r="AB15" s="65">
        <f>IF(AB13&gt;0,IF(AB13-AB16&gt;0,(AB13-AB16)*税金計算用!$M$23,0))</f>
        <v>0</v>
      </c>
      <c r="AC15" s="65">
        <f>IF(AC13&gt;0,IF(AC13-AC16&gt;0,(AC13-AC16)*税金計算用!$M$23,0))</f>
        <v>0</v>
      </c>
      <c r="AD15" s="65">
        <f>IF(AD13&gt;0,IF(AD13-AD16&gt;0,(AD13-AD16)*税金計算用!$M$23,0))</f>
        <v>0</v>
      </c>
      <c r="AE15" s="65">
        <f>IF(AE13&gt;0,IF(AE13-AE16&gt;0,(AE13-AE16)*税金計算用!$M$23,0))</f>
        <v>0</v>
      </c>
      <c r="AF15" s="65">
        <f>IF(AF13&gt;0,IF(AF13-AF16&gt;0,(AF13-AF16)*税金計算用!$M$23,0))</f>
        <v>0</v>
      </c>
      <c r="AG15" s="65">
        <f>IF(AG13&gt;0,IF(AG13-AG16&gt;0,(AG13-AG16)*税金計算用!$M$23,0))</f>
        <v>0</v>
      </c>
      <c r="AH15" s="65">
        <f>IF(AH13&gt;0,IF(AH13-AH16&gt;0,(AH13-AH16)*税金計算用!$M$23,0))</f>
        <v>0</v>
      </c>
      <c r="AI15" s="65">
        <f>IF(AI13&gt;0,IF(AI13-AI16&gt;0,(AI13-AI16)*税金計算用!$M$23,0))</f>
        <v>0</v>
      </c>
      <c r="AJ15" s="65">
        <f>IF(AJ13&gt;0,IF(AJ13-AJ16&gt;0,(AJ13-AJ16)*税金計算用!$M$23,0))</f>
        <v>0</v>
      </c>
      <c r="AK15" s="65">
        <f>IF(AK13&gt;0,IF(AK13-AK16&gt;0,(AK13-AK16)*税金計算用!$M$23,0))</f>
        <v>0</v>
      </c>
      <c r="AL15" s="65">
        <f>IF(AL13&gt;0,IF(AL13-AL16&gt;0,(AL13-AL16)*税金計算用!$M$23,0))</f>
        <v>0</v>
      </c>
      <c r="AM15" s="65">
        <f>IF(AM13&gt;0,IF(AM13-AM16&gt;0,(AM13-AM16)*税金計算用!$M$23,0))</f>
        <v>0</v>
      </c>
      <c r="AN15" s="65">
        <f>IF(AN13&gt;0,IF(AN13-AN16&gt;0,(AN13-AN16)*税金計算用!$M$23,0))</f>
        <v>0</v>
      </c>
      <c r="AO15" s="65">
        <f>IF(AO13&gt;0,IF(AO13-AO16&gt;0,(AO13-AO16)*税金計算用!$M$23,0))</f>
        <v>0</v>
      </c>
      <c r="AP15" s="65">
        <f>IF(AP13&gt;0,IF(AP13-AP16&gt;0,(AP13-AP16)*税金計算用!$M$23,0))</f>
        <v>0</v>
      </c>
    </row>
    <row r="16" spans="1:65" ht="15" hidden="1" customHeight="1" outlineLevel="1">
      <c r="A16" s="56" t="s">
        <v>36</v>
      </c>
      <c r="B16" s="65">
        <f>IF(B13&gt;0,B17+税金計算用!$M$18+税金計算用!$M$20)</f>
        <v>106</v>
      </c>
      <c r="C16" s="65">
        <f>IF(C13&gt;0,C17+税金計算用!$M$18+税金計算用!$M$20)</f>
        <v>106</v>
      </c>
      <c r="D16" s="65">
        <f>IF(D13&gt;0,D17+税金計算用!$M$18+税金計算用!$M$20)</f>
        <v>106</v>
      </c>
      <c r="E16" s="65">
        <f>IF(E13&gt;0,E17+税金計算用!$M$18+税金計算用!$M$20)</f>
        <v>106</v>
      </c>
      <c r="F16" s="65">
        <f>IF(F13&gt;0,F17+税金計算用!$M$18+税金計算用!$M$20)</f>
        <v>106</v>
      </c>
      <c r="G16" s="65">
        <f>IF(G13&gt;0,G17+税金計算用!$M$18+税金計算用!$M$20)</f>
        <v>94</v>
      </c>
      <c r="H16" s="65">
        <f>IF(H13&gt;0,H17+税金計算用!$M$18+税金計算用!$M$20)</f>
        <v>100</v>
      </c>
      <c r="I16" s="65">
        <f>IF(I13&gt;0,I17+税金計算用!$M$18+税金計算用!$M$20)</f>
        <v>100</v>
      </c>
      <c r="J16" s="65">
        <f>IF(J13&gt;0,J17+税金計算用!$M$18+税金計算用!$M$20)</f>
        <v>100</v>
      </c>
      <c r="K16" s="65">
        <f>IF(K13&gt;0,K17+税金計算用!$M$18+税金計算用!$M$20)</f>
        <v>100</v>
      </c>
      <c r="L16" s="65">
        <f>IF(L13&gt;0,L17+税金計算用!$M$18+税金計算用!$M$20)</f>
        <v>100</v>
      </c>
      <c r="M16" s="65">
        <f>IF(M13&gt;0,M17+税金計算用!$M$18+税金計算用!$M$20)</f>
        <v>100</v>
      </c>
      <c r="N16" s="65">
        <f>IF(N13&gt;0,N17+税金計算用!$M$18+税金計算用!$M$20)</f>
        <v>100</v>
      </c>
      <c r="O16" s="65">
        <f>IF(O13&gt;0,O17+税金計算用!$M$18+税金計算用!$M$20)</f>
        <v>100</v>
      </c>
      <c r="P16" s="65">
        <f>IF(P13&gt;0,P17+税金計算用!$M$18+税金計算用!$M$20)</f>
        <v>100</v>
      </c>
      <c r="Q16" s="65">
        <f>IF(Q13&gt;0,Q17+税金計算用!$M$18+税金計算用!$M$20)</f>
        <v>100</v>
      </c>
      <c r="R16" s="65">
        <f>IF(R13&gt;0,R17+税金計算用!$M$18+税金計算用!$M$20)</f>
        <v>100</v>
      </c>
      <c r="S16" s="65">
        <f>IF(S13&gt;0,S17+税金計算用!$M$18+税金計算用!$M$20)</f>
        <v>100</v>
      </c>
      <c r="T16" s="65">
        <f>IF(T13&gt;0,T17+税金計算用!$M$18+税金計算用!$M$20)</f>
        <v>100</v>
      </c>
      <c r="U16" s="65">
        <f>IF(U13&gt;0,U17+税金計算用!$M$18+税金計算用!$M$20)</f>
        <v>100</v>
      </c>
      <c r="V16" s="65">
        <f>IF(V13&gt;0,V17+税金計算用!$M$18+税金計算用!$M$20)</f>
        <v>100</v>
      </c>
      <c r="W16" s="65">
        <f>IF(W13&gt;0,W17+税金計算用!$M$18+税金計算用!$M$20)</f>
        <v>100</v>
      </c>
      <c r="X16" s="65">
        <f>IF(X13&gt;0,X17+税金計算用!$M$18+税金計算用!$M$20)</f>
        <v>100</v>
      </c>
      <c r="Y16" s="65">
        <f>IF(Y13&gt;0,Y17+税金計算用!$M$18+税金計算用!$M$20)</f>
        <v>100</v>
      </c>
      <c r="Z16" s="65">
        <f>IF(Z13&gt;0,Z17+税金計算用!$M$18+税金計算用!$M$20)</f>
        <v>100</v>
      </c>
      <c r="AA16" s="65">
        <f>IF(AA13&gt;0,AA17+税金計算用!$M$18+税金計算用!$M$20)</f>
        <v>100</v>
      </c>
      <c r="AB16" s="65">
        <f>IF(AB13&gt;0,AB17+税金計算用!$M$18+税金計算用!$M$20)</f>
        <v>100</v>
      </c>
      <c r="AC16" s="65">
        <f>IF(AC13&gt;0,AC17+税金計算用!$M$18+税金計算用!$M$20)</f>
        <v>100</v>
      </c>
      <c r="AD16" s="65">
        <f>IF(AD13&gt;0,AD17+税金計算用!$M$18+税金計算用!$M$20)</f>
        <v>100</v>
      </c>
      <c r="AE16" s="65">
        <f>IF(AE13&gt;0,AE17+税金計算用!$M$18+税金計算用!$M$20)</f>
        <v>100</v>
      </c>
      <c r="AF16" s="65">
        <f>IF(AF13&gt;0,AF17+税金計算用!$M$18+税金計算用!$M$20)</f>
        <v>100</v>
      </c>
      <c r="AG16" s="65">
        <f>IF(AG13&gt;0,AG17+税金計算用!$M$18+税金計算用!$M$20)</f>
        <v>100</v>
      </c>
      <c r="AH16" s="65">
        <f>IF(AH13&gt;0,AH17+税金計算用!$M$18+税金計算用!$M$20)</f>
        <v>100</v>
      </c>
      <c r="AI16" s="65">
        <f>IF(AI13&gt;0,AI17+税金計算用!$M$18+税金計算用!$M$20)</f>
        <v>100</v>
      </c>
      <c r="AJ16" s="65">
        <f>IF(AJ13&gt;0,AJ17+税金計算用!$M$18+税金計算用!$M$20)</f>
        <v>100</v>
      </c>
      <c r="AK16" s="65">
        <f>IF(AK13&gt;0,AK17+税金計算用!$M$18+税金計算用!$M$20)</f>
        <v>100</v>
      </c>
      <c r="AL16" s="65">
        <f>IF(AL13&gt;0,AL17+税金計算用!$M$18+税金計算用!$M$20)</f>
        <v>100</v>
      </c>
      <c r="AM16" s="65">
        <f>IF(AM13&gt;0,AM17+税金計算用!$M$18+税金計算用!$M$20)</f>
        <v>100</v>
      </c>
      <c r="AN16" s="65">
        <f>IF(AN13&gt;0,AN17+税金計算用!$M$18+税金計算用!$M$20)</f>
        <v>100</v>
      </c>
      <c r="AO16" s="65">
        <f>IF(AO13&gt;0,AO17+税金計算用!$M$18+税金計算用!$M$20)</f>
        <v>100</v>
      </c>
      <c r="AP16" s="65">
        <f>IF(AP13&gt;0,AP17+税金計算用!$M$18+税金計算用!$M$20)</f>
        <v>100</v>
      </c>
    </row>
    <row r="17" spans="1:43" ht="15" customHeight="1" collapsed="1">
      <c r="A17" s="56" t="s">
        <v>37</v>
      </c>
      <c r="B17" s="59">
        <f t="shared" ref="B17:AP17" si="7">IF(B9&gt;100,B9*$B$39,8)</f>
        <v>30</v>
      </c>
      <c r="C17" s="59">
        <f t="shared" si="7"/>
        <v>30</v>
      </c>
      <c r="D17" s="59">
        <f t="shared" si="7"/>
        <v>30</v>
      </c>
      <c r="E17" s="59">
        <f t="shared" si="7"/>
        <v>30</v>
      </c>
      <c r="F17" s="59">
        <f t="shared" si="7"/>
        <v>30</v>
      </c>
      <c r="G17" s="59">
        <f t="shared" si="7"/>
        <v>18</v>
      </c>
      <c r="H17" s="59">
        <f t="shared" si="7"/>
        <v>24</v>
      </c>
      <c r="I17" s="59">
        <f t="shared" si="7"/>
        <v>24</v>
      </c>
      <c r="J17" s="59">
        <f t="shared" si="7"/>
        <v>24</v>
      </c>
      <c r="K17" s="59">
        <f t="shared" si="7"/>
        <v>24</v>
      </c>
      <c r="L17" s="59">
        <f t="shared" si="7"/>
        <v>24</v>
      </c>
      <c r="M17" s="59">
        <f t="shared" si="7"/>
        <v>24</v>
      </c>
      <c r="N17" s="59">
        <f t="shared" si="7"/>
        <v>24</v>
      </c>
      <c r="O17" s="59">
        <f t="shared" si="7"/>
        <v>24</v>
      </c>
      <c r="P17" s="59">
        <f t="shared" si="7"/>
        <v>24</v>
      </c>
      <c r="Q17" s="59">
        <f t="shared" si="7"/>
        <v>24</v>
      </c>
      <c r="R17" s="59">
        <f t="shared" si="7"/>
        <v>24</v>
      </c>
      <c r="S17" s="59">
        <f t="shared" si="7"/>
        <v>24</v>
      </c>
      <c r="T17" s="59">
        <f t="shared" si="7"/>
        <v>24</v>
      </c>
      <c r="U17" s="59">
        <f t="shared" si="7"/>
        <v>24</v>
      </c>
      <c r="V17" s="59">
        <f t="shared" si="7"/>
        <v>24</v>
      </c>
      <c r="W17" s="59">
        <f t="shared" si="7"/>
        <v>24</v>
      </c>
      <c r="X17" s="59">
        <f t="shared" si="7"/>
        <v>24</v>
      </c>
      <c r="Y17" s="59">
        <f t="shared" si="7"/>
        <v>24</v>
      </c>
      <c r="Z17" s="59">
        <f t="shared" si="7"/>
        <v>24</v>
      </c>
      <c r="AA17" s="59">
        <f t="shared" si="7"/>
        <v>24</v>
      </c>
      <c r="AB17" s="59">
        <f t="shared" si="7"/>
        <v>24</v>
      </c>
      <c r="AC17" s="59">
        <f t="shared" si="7"/>
        <v>24</v>
      </c>
      <c r="AD17" s="59">
        <f t="shared" si="7"/>
        <v>24</v>
      </c>
      <c r="AE17" s="59">
        <f t="shared" si="7"/>
        <v>24</v>
      </c>
      <c r="AF17" s="59">
        <f t="shared" si="7"/>
        <v>24</v>
      </c>
      <c r="AG17" s="59">
        <f t="shared" si="7"/>
        <v>24</v>
      </c>
      <c r="AH17" s="59">
        <f t="shared" si="7"/>
        <v>24</v>
      </c>
      <c r="AI17" s="59">
        <f t="shared" si="7"/>
        <v>24</v>
      </c>
      <c r="AJ17" s="59">
        <f t="shared" si="7"/>
        <v>24</v>
      </c>
      <c r="AK17" s="59">
        <f t="shared" si="7"/>
        <v>24</v>
      </c>
      <c r="AL17" s="59">
        <f t="shared" si="7"/>
        <v>24</v>
      </c>
      <c r="AM17" s="59">
        <f t="shared" si="7"/>
        <v>24</v>
      </c>
      <c r="AN17" s="59">
        <f t="shared" si="7"/>
        <v>24</v>
      </c>
      <c r="AO17" s="59">
        <f t="shared" si="7"/>
        <v>24</v>
      </c>
      <c r="AP17" s="59">
        <f t="shared" si="7"/>
        <v>24</v>
      </c>
    </row>
    <row r="18" spans="1:43" ht="15" customHeight="1">
      <c r="A18" s="56" t="s">
        <v>38</v>
      </c>
      <c r="B18" s="65">
        <f>B40*12</f>
        <v>300</v>
      </c>
      <c r="C18" s="59">
        <f t="shared" ref="C18:P18" si="8">B18</f>
        <v>300</v>
      </c>
      <c r="D18" s="59">
        <f t="shared" si="8"/>
        <v>300</v>
      </c>
      <c r="E18" s="59">
        <f t="shared" si="8"/>
        <v>300</v>
      </c>
      <c r="F18" s="59">
        <f t="shared" si="8"/>
        <v>300</v>
      </c>
      <c r="G18" s="59">
        <f t="shared" si="8"/>
        <v>300</v>
      </c>
      <c r="H18" s="59">
        <f t="shared" si="8"/>
        <v>300</v>
      </c>
      <c r="I18" s="59">
        <f t="shared" si="8"/>
        <v>300</v>
      </c>
      <c r="J18" s="59">
        <f t="shared" si="8"/>
        <v>300</v>
      </c>
      <c r="K18" s="59">
        <f t="shared" si="8"/>
        <v>300</v>
      </c>
      <c r="L18" s="59">
        <f t="shared" si="8"/>
        <v>300</v>
      </c>
      <c r="M18" s="59">
        <f t="shared" si="8"/>
        <v>300</v>
      </c>
      <c r="N18" s="59">
        <f t="shared" si="8"/>
        <v>300</v>
      </c>
      <c r="O18" s="59">
        <f t="shared" si="8"/>
        <v>300</v>
      </c>
      <c r="P18" s="59">
        <f t="shared" si="8"/>
        <v>300</v>
      </c>
      <c r="Q18" s="59">
        <f t="shared" ref="Q18:U19" si="9">P18</f>
        <v>300</v>
      </c>
      <c r="R18" s="59">
        <f t="shared" si="9"/>
        <v>300</v>
      </c>
      <c r="S18" s="59">
        <f t="shared" si="9"/>
        <v>300</v>
      </c>
      <c r="T18" s="59">
        <f t="shared" si="9"/>
        <v>300</v>
      </c>
      <c r="U18" s="59">
        <f t="shared" si="9"/>
        <v>300</v>
      </c>
      <c r="V18" s="59">
        <f t="shared" ref="V18:AP18" si="10">U18</f>
        <v>300</v>
      </c>
      <c r="W18" s="59">
        <f t="shared" si="10"/>
        <v>300</v>
      </c>
      <c r="X18" s="59">
        <f t="shared" si="10"/>
        <v>300</v>
      </c>
      <c r="Y18" s="59">
        <f t="shared" si="10"/>
        <v>300</v>
      </c>
      <c r="Z18" s="59">
        <f t="shared" si="10"/>
        <v>300</v>
      </c>
      <c r="AA18" s="59">
        <f t="shared" si="10"/>
        <v>300</v>
      </c>
      <c r="AB18" s="59">
        <f t="shared" si="10"/>
        <v>300</v>
      </c>
      <c r="AC18" s="59">
        <f t="shared" si="10"/>
        <v>300</v>
      </c>
      <c r="AD18" s="59">
        <f t="shared" si="10"/>
        <v>300</v>
      </c>
      <c r="AE18" s="59">
        <f t="shared" si="10"/>
        <v>300</v>
      </c>
      <c r="AF18" s="59">
        <f t="shared" si="10"/>
        <v>300</v>
      </c>
      <c r="AG18" s="59">
        <f t="shared" si="10"/>
        <v>300</v>
      </c>
      <c r="AH18" s="59">
        <f t="shared" si="10"/>
        <v>300</v>
      </c>
      <c r="AI18" s="59">
        <f t="shared" si="10"/>
        <v>300</v>
      </c>
      <c r="AJ18" s="59">
        <f t="shared" si="10"/>
        <v>300</v>
      </c>
      <c r="AK18" s="59">
        <f t="shared" si="10"/>
        <v>300</v>
      </c>
      <c r="AL18" s="59">
        <f t="shared" si="10"/>
        <v>300</v>
      </c>
      <c r="AM18" s="59">
        <f t="shared" si="10"/>
        <v>300</v>
      </c>
      <c r="AN18" s="59">
        <f t="shared" si="10"/>
        <v>300</v>
      </c>
      <c r="AO18" s="59">
        <f t="shared" si="10"/>
        <v>300</v>
      </c>
      <c r="AP18" s="59">
        <f t="shared" si="10"/>
        <v>300</v>
      </c>
    </row>
    <row r="19" spans="1:43" ht="15" customHeight="1">
      <c r="A19" s="56" t="s">
        <v>39</v>
      </c>
      <c r="B19" s="59">
        <f>B41*12</f>
        <v>120</v>
      </c>
      <c r="C19" s="59">
        <f t="shared" ref="C19:O19" si="11">B19</f>
        <v>120</v>
      </c>
      <c r="D19" s="59">
        <f t="shared" si="11"/>
        <v>120</v>
      </c>
      <c r="E19" s="59">
        <f t="shared" si="11"/>
        <v>120</v>
      </c>
      <c r="F19" s="59">
        <f t="shared" si="11"/>
        <v>120</v>
      </c>
      <c r="G19" s="59">
        <f t="shared" si="11"/>
        <v>120</v>
      </c>
      <c r="H19" s="59">
        <f t="shared" si="11"/>
        <v>120</v>
      </c>
      <c r="I19" s="59">
        <f t="shared" si="11"/>
        <v>120</v>
      </c>
      <c r="J19" s="59">
        <f t="shared" si="11"/>
        <v>120</v>
      </c>
      <c r="K19" s="59">
        <f t="shared" si="11"/>
        <v>120</v>
      </c>
      <c r="L19" s="59">
        <f t="shared" si="11"/>
        <v>120</v>
      </c>
      <c r="M19" s="59">
        <f t="shared" si="11"/>
        <v>120</v>
      </c>
      <c r="N19" s="59">
        <f t="shared" si="11"/>
        <v>120</v>
      </c>
      <c r="O19" s="59">
        <f t="shared" si="11"/>
        <v>120</v>
      </c>
      <c r="P19" s="59">
        <f>O19</f>
        <v>120</v>
      </c>
      <c r="Q19" s="59">
        <f t="shared" si="9"/>
        <v>120</v>
      </c>
      <c r="R19" s="59">
        <f t="shared" si="9"/>
        <v>120</v>
      </c>
      <c r="S19" s="59">
        <f t="shared" si="9"/>
        <v>120</v>
      </c>
      <c r="T19" s="59">
        <f t="shared" si="9"/>
        <v>120</v>
      </c>
      <c r="U19" s="59">
        <f>T19</f>
        <v>120</v>
      </c>
      <c r="V19" s="59">
        <f>U19</f>
        <v>120</v>
      </c>
      <c r="W19" s="59">
        <f>V19</f>
        <v>120</v>
      </c>
      <c r="X19" s="59">
        <f>W19</f>
        <v>120</v>
      </c>
      <c r="Y19" s="59">
        <f>X19</f>
        <v>120</v>
      </c>
      <c r="Z19" s="59">
        <f>Y19</f>
        <v>120</v>
      </c>
      <c r="AA19" s="59">
        <f t="shared" ref="AA19:AP19" si="12">Z19</f>
        <v>120</v>
      </c>
      <c r="AB19" s="59">
        <f t="shared" si="12"/>
        <v>120</v>
      </c>
      <c r="AC19" s="59">
        <f t="shared" si="12"/>
        <v>120</v>
      </c>
      <c r="AD19" s="59">
        <f t="shared" si="12"/>
        <v>120</v>
      </c>
      <c r="AE19" s="59">
        <f t="shared" si="12"/>
        <v>120</v>
      </c>
      <c r="AF19" s="59">
        <f t="shared" si="12"/>
        <v>120</v>
      </c>
      <c r="AG19" s="59">
        <f t="shared" si="12"/>
        <v>120</v>
      </c>
      <c r="AH19" s="59">
        <f t="shared" si="12"/>
        <v>120</v>
      </c>
      <c r="AI19" s="59">
        <f t="shared" si="12"/>
        <v>120</v>
      </c>
      <c r="AJ19" s="59">
        <f t="shared" si="12"/>
        <v>120</v>
      </c>
      <c r="AK19" s="59">
        <f t="shared" si="12"/>
        <v>120</v>
      </c>
      <c r="AL19" s="59">
        <f t="shared" si="12"/>
        <v>120</v>
      </c>
      <c r="AM19" s="59">
        <f t="shared" si="12"/>
        <v>120</v>
      </c>
      <c r="AN19" s="59">
        <f t="shared" si="12"/>
        <v>120</v>
      </c>
      <c r="AO19" s="59">
        <f t="shared" si="12"/>
        <v>120</v>
      </c>
      <c r="AP19" s="59">
        <f t="shared" si="12"/>
        <v>120</v>
      </c>
    </row>
    <row r="20" spans="1:43" ht="15" customHeight="1">
      <c r="A20" s="56" t="s">
        <v>8</v>
      </c>
      <c r="B20" s="61"/>
      <c r="C20" s="61"/>
      <c r="D20" s="61"/>
      <c r="E20" s="61"/>
      <c r="F20" s="61">
        <v>100</v>
      </c>
      <c r="G20" s="61"/>
      <c r="H20" s="61"/>
      <c r="I20" s="61"/>
      <c r="J20" s="61"/>
      <c r="K20" s="61"/>
      <c r="L20" s="61"/>
      <c r="M20" s="61"/>
      <c r="N20" s="61"/>
      <c r="O20" s="61"/>
      <c r="P20" s="61">
        <v>100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</row>
    <row r="21" spans="1:43" ht="15" customHeight="1">
      <c r="A21" s="56" t="s">
        <v>40</v>
      </c>
      <c r="B21" s="61"/>
      <c r="C21" s="61">
        <v>300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>
        <v>300</v>
      </c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</row>
    <row r="22" spans="1:43" ht="15" customHeight="1" thickBot="1">
      <c r="A22" s="56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3" ht="15" customHeight="1" thickTop="1" thickBot="1">
      <c r="A23" s="62" t="s">
        <v>41</v>
      </c>
      <c r="B23" s="63">
        <f t="shared" ref="B23:AP23" si="13">SUM(B10,B15,B17:B22)</f>
        <v>463.99029999999999</v>
      </c>
      <c r="C23" s="63">
        <f t="shared" si="13"/>
        <v>763.99029999999993</v>
      </c>
      <c r="D23" s="63">
        <f t="shared" si="13"/>
        <v>463.99029999999999</v>
      </c>
      <c r="E23" s="63">
        <f t="shared" si="13"/>
        <v>463.99029999999999</v>
      </c>
      <c r="F23" s="63">
        <f t="shared" si="13"/>
        <v>563.99029999999993</v>
      </c>
      <c r="G23" s="63">
        <f t="shared" si="13"/>
        <v>438</v>
      </c>
      <c r="H23" s="63">
        <f t="shared" si="13"/>
        <v>444</v>
      </c>
      <c r="I23" s="63">
        <f t="shared" si="13"/>
        <v>444</v>
      </c>
      <c r="J23" s="63">
        <f t="shared" si="13"/>
        <v>444</v>
      </c>
      <c r="K23" s="63">
        <f t="shared" si="13"/>
        <v>444</v>
      </c>
      <c r="L23" s="63">
        <f t="shared" si="13"/>
        <v>447.57350000000002</v>
      </c>
      <c r="M23" s="63">
        <f t="shared" si="13"/>
        <v>447.57350000000002</v>
      </c>
      <c r="N23" s="63">
        <f t="shared" si="13"/>
        <v>447.57350000000002</v>
      </c>
      <c r="O23" s="63">
        <f t="shared" si="13"/>
        <v>447.57350000000002</v>
      </c>
      <c r="P23" s="63">
        <f t="shared" si="13"/>
        <v>547.57349999999997</v>
      </c>
      <c r="Q23" s="63">
        <f t="shared" si="13"/>
        <v>447.57350000000002</v>
      </c>
      <c r="R23" s="63">
        <f t="shared" si="13"/>
        <v>447.57350000000002</v>
      </c>
      <c r="S23" s="63">
        <f t="shared" si="13"/>
        <v>447.57350000000002</v>
      </c>
      <c r="T23" s="63">
        <f t="shared" si="13"/>
        <v>447.57350000000002</v>
      </c>
      <c r="U23" s="63">
        <f t="shared" si="13"/>
        <v>747.57349999999997</v>
      </c>
      <c r="V23" s="63">
        <f t="shared" si="13"/>
        <v>447.57350000000002</v>
      </c>
      <c r="W23" s="63">
        <f t="shared" si="13"/>
        <v>447.57350000000002</v>
      </c>
      <c r="X23" s="63">
        <f t="shared" si="13"/>
        <v>447.57350000000002</v>
      </c>
      <c r="Y23" s="63">
        <f t="shared" si="13"/>
        <v>447.57350000000002</v>
      </c>
      <c r="Z23" s="63">
        <f t="shared" si="13"/>
        <v>447.57350000000002</v>
      </c>
      <c r="AA23" s="63">
        <f t="shared" si="13"/>
        <v>447.57350000000002</v>
      </c>
      <c r="AB23" s="63">
        <f t="shared" si="13"/>
        <v>447.57350000000002</v>
      </c>
      <c r="AC23" s="63">
        <f t="shared" si="13"/>
        <v>447.57350000000002</v>
      </c>
      <c r="AD23" s="63">
        <f t="shared" si="13"/>
        <v>447.57350000000002</v>
      </c>
      <c r="AE23" s="63">
        <f t="shared" si="13"/>
        <v>447.57350000000002</v>
      </c>
      <c r="AF23" s="63">
        <f t="shared" si="13"/>
        <v>447.57350000000002</v>
      </c>
      <c r="AG23" s="63">
        <f t="shared" si="13"/>
        <v>447.57350000000002</v>
      </c>
      <c r="AH23" s="63">
        <f t="shared" si="13"/>
        <v>447.57350000000002</v>
      </c>
      <c r="AI23" s="63">
        <f t="shared" si="13"/>
        <v>447.57350000000002</v>
      </c>
      <c r="AJ23" s="63">
        <f t="shared" si="13"/>
        <v>447.57350000000002</v>
      </c>
      <c r="AK23" s="63">
        <f t="shared" si="13"/>
        <v>447.57350000000002</v>
      </c>
      <c r="AL23" s="63">
        <f t="shared" si="13"/>
        <v>447.57350000000002</v>
      </c>
      <c r="AM23" s="63">
        <f t="shared" si="13"/>
        <v>447.57350000000002</v>
      </c>
      <c r="AN23" s="63">
        <f t="shared" si="13"/>
        <v>447.57350000000002</v>
      </c>
      <c r="AO23" s="63">
        <f t="shared" si="13"/>
        <v>447.57350000000002</v>
      </c>
      <c r="AP23" s="63">
        <f t="shared" si="13"/>
        <v>447.57350000000002</v>
      </c>
    </row>
    <row r="24" spans="1:43" ht="15" customHeight="1" thickTop="1">
      <c r="A24" s="56" t="s">
        <v>42</v>
      </c>
      <c r="B24" s="59">
        <f t="shared" ref="B24:AP24" si="14">B9-B23</f>
        <v>-163.99029999999999</v>
      </c>
      <c r="C24" s="59">
        <f t="shared" si="14"/>
        <v>-463.99029999999993</v>
      </c>
      <c r="D24" s="59">
        <f t="shared" si="14"/>
        <v>-163.99029999999999</v>
      </c>
      <c r="E24" s="59">
        <f t="shared" si="14"/>
        <v>-163.99029999999999</v>
      </c>
      <c r="F24" s="59">
        <f t="shared" si="14"/>
        <v>-263.99029999999993</v>
      </c>
      <c r="G24" s="59">
        <f t="shared" si="14"/>
        <v>-258</v>
      </c>
      <c r="H24" s="59">
        <f t="shared" si="14"/>
        <v>-204</v>
      </c>
      <c r="I24" s="59">
        <f t="shared" si="14"/>
        <v>-204</v>
      </c>
      <c r="J24" s="59">
        <f t="shared" si="14"/>
        <v>-204</v>
      </c>
      <c r="K24" s="59">
        <f t="shared" si="14"/>
        <v>-204</v>
      </c>
      <c r="L24" s="59">
        <f t="shared" si="14"/>
        <v>-207.57350000000002</v>
      </c>
      <c r="M24" s="59">
        <f t="shared" si="14"/>
        <v>-207.57350000000002</v>
      </c>
      <c r="N24" s="59">
        <f t="shared" si="14"/>
        <v>-207.57350000000002</v>
      </c>
      <c r="O24" s="59">
        <f t="shared" si="14"/>
        <v>-207.57350000000002</v>
      </c>
      <c r="P24" s="59">
        <f t="shared" si="14"/>
        <v>-307.57349999999997</v>
      </c>
      <c r="Q24" s="59">
        <f t="shared" si="14"/>
        <v>-207.57350000000002</v>
      </c>
      <c r="R24" s="59">
        <f t="shared" si="14"/>
        <v>-207.57350000000002</v>
      </c>
      <c r="S24" s="59">
        <f t="shared" si="14"/>
        <v>-207.57350000000002</v>
      </c>
      <c r="T24" s="59">
        <f t="shared" si="14"/>
        <v>-207.57350000000002</v>
      </c>
      <c r="U24" s="59">
        <f t="shared" si="14"/>
        <v>-507.57349999999997</v>
      </c>
      <c r="V24" s="59">
        <f t="shared" si="14"/>
        <v>-207.57350000000002</v>
      </c>
      <c r="W24" s="59">
        <f t="shared" si="14"/>
        <v>-207.57350000000002</v>
      </c>
      <c r="X24" s="59">
        <f t="shared" si="14"/>
        <v>-207.57350000000002</v>
      </c>
      <c r="Y24" s="59">
        <f t="shared" si="14"/>
        <v>-207.57350000000002</v>
      </c>
      <c r="Z24" s="59">
        <f t="shared" si="14"/>
        <v>-207.57350000000002</v>
      </c>
      <c r="AA24" s="59">
        <f t="shared" si="14"/>
        <v>-207.57350000000002</v>
      </c>
      <c r="AB24" s="59">
        <f t="shared" si="14"/>
        <v>-207.57350000000002</v>
      </c>
      <c r="AC24" s="59">
        <f t="shared" si="14"/>
        <v>-207.57350000000002</v>
      </c>
      <c r="AD24" s="59">
        <f t="shared" si="14"/>
        <v>-207.57350000000002</v>
      </c>
      <c r="AE24" s="59">
        <f t="shared" si="14"/>
        <v>-207.57350000000002</v>
      </c>
      <c r="AF24" s="59">
        <f t="shared" si="14"/>
        <v>-207.57350000000002</v>
      </c>
      <c r="AG24" s="59">
        <f t="shared" si="14"/>
        <v>-207.57350000000002</v>
      </c>
      <c r="AH24" s="59">
        <f t="shared" si="14"/>
        <v>-207.57350000000002</v>
      </c>
      <c r="AI24" s="59">
        <f t="shared" si="14"/>
        <v>-207.57350000000002</v>
      </c>
      <c r="AJ24" s="59">
        <f t="shared" si="14"/>
        <v>-207.57350000000002</v>
      </c>
      <c r="AK24" s="59">
        <f t="shared" si="14"/>
        <v>-207.57350000000002</v>
      </c>
      <c r="AL24" s="59">
        <f t="shared" si="14"/>
        <v>-207.57350000000002</v>
      </c>
      <c r="AM24" s="59">
        <f t="shared" si="14"/>
        <v>-207.57350000000002</v>
      </c>
      <c r="AN24" s="59">
        <f t="shared" si="14"/>
        <v>-207.57350000000002</v>
      </c>
      <c r="AO24" s="59">
        <f t="shared" si="14"/>
        <v>-207.57350000000002</v>
      </c>
      <c r="AP24" s="59">
        <f t="shared" si="14"/>
        <v>-207.57350000000002</v>
      </c>
      <c r="AQ24" s="64"/>
    </row>
    <row r="25" spans="1:43" ht="15" customHeight="1">
      <c r="A25" s="5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4"/>
    </row>
    <row r="26" spans="1:43" ht="15" customHeight="1">
      <c r="A26" s="56" t="s">
        <v>43</v>
      </c>
      <c r="B26" s="59">
        <f>IF(B35&gt;-B24,B35+B24,0)</f>
        <v>1836.0097000000001</v>
      </c>
      <c r="C26" s="59">
        <f t="shared" ref="C26:AP26" si="15">IF(B26&gt;-C24,B26+C24,0)</f>
        <v>1372.0194000000001</v>
      </c>
      <c r="D26" s="59">
        <f t="shared" si="15"/>
        <v>1208.0291000000002</v>
      </c>
      <c r="E26" s="59">
        <f t="shared" si="15"/>
        <v>1044.0388000000003</v>
      </c>
      <c r="F26" s="59">
        <f t="shared" si="15"/>
        <v>780.04850000000033</v>
      </c>
      <c r="G26" s="59">
        <f t="shared" si="15"/>
        <v>522.04850000000033</v>
      </c>
      <c r="H26" s="59">
        <f t="shared" si="15"/>
        <v>318.04850000000033</v>
      </c>
      <c r="I26" s="59">
        <f t="shared" si="15"/>
        <v>114.04850000000033</v>
      </c>
      <c r="J26" s="59">
        <f t="shared" si="15"/>
        <v>0</v>
      </c>
      <c r="K26" s="59">
        <f t="shared" si="15"/>
        <v>0</v>
      </c>
      <c r="L26" s="59">
        <f t="shared" si="15"/>
        <v>0</v>
      </c>
      <c r="M26" s="59">
        <f t="shared" si="15"/>
        <v>0</v>
      </c>
      <c r="N26" s="59">
        <f t="shared" si="15"/>
        <v>0</v>
      </c>
      <c r="O26" s="59">
        <f t="shared" si="15"/>
        <v>0</v>
      </c>
      <c r="P26" s="59">
        <f t="shared" si="15"/>
        <v>0</v>
      </c>
      <c r="Q26" s="59">
        <f t="shared" si="15"/>
        <v>0</v>
      </c>
      <c r="R26" s="59">
        <f t="shared" si="15"/>
        <v>0</v>
      </c>
      <c r="S26" s="59">
        <f t="shared" si="15"/>
        <v>0</v>
      </c>
      <c r="T26" s="59">
        <f t="shared" si="15"/>
        <v>0</v>
      </c>
      <c r="U26" s="59">
        <f t="shared" si="15"/>
        <v>0</v>
      </c>
      <c r="V26" s="59">
        <f t="shared" si="15"/>
        <v>0</v>
      </c>
      <c r="W26" s="59">
        <f t="shared" si="15"/>
        <v>0</v>
      </c>
      <c r="X26" s="59">
        <f t="shared" si="15"/>
        <v>0</v>
      </c>
      <c r="Y26" s="59">
        <f t="shared" si="15"/>
        <v>0</v>
      </c>
      <c r="Z26" s="59">
        <f t="shared" si="15"/>
        <v>0</v>
      </c>
      <c r="AA26" s="59">
        <f t="shared" si="15"/>
        <v>0</v>
      </c>
      <c r="AB26" s="59">
        <f t="shared" si="15"/>
        <v>0</v>
      </c>
      <c r="AC26" s="59">
        <f t="shared" si="15"/>
        <v>0</v>
      </c>
      <c r="AD26" s="59">
        <f t="shared" si="15"/>
        <v>0</v>
      </c>
      <c r="AE26" s="59">
        <f t="shared" si="15"/>
        <v>0</v>
      </c>
      <c r="AF26" s="59">
        <f t="shared" si="15"/>
        <v>0</v>
      </c>
      <c r="AG26" s="59">
        <f t="shared" si="15"/>
        <v>0</v>
      </c>
      <c r="AH26" s="59">
        <f t="shared" si="15"/>
        <v>0</v>
      </c>
      <c r="AI26" s="59">
        <f t="shared" si="15"/>
        <v>0</v>
      </c>
      <c r="AJ26" s="59">
        <f t="shared" si="15"/>
        <v>0</v>
      </c>
      <c r="AK26" s="59">
        <f t="shared" si="15"/>
        <v>0</v>
      </c>
      <c r="AL26" s="59">
        <f t="shared" si="15"/>
        <v>0</v>
      </c>
      <c r="AM26" s="59">
        <f t="shared" si="15"/>
        <v>0</v>
      </c>
      <c r="AN26" s="59">
        <f t="shared" si="15"/>
        <v>0</v>
      </c>
      <c r="AO26" s="59">
        <f t="shared" si="15"/>
        <v>0</v>
      </c>
      <c r="AP26" s="59">
        <f t="shared" si="15"/>
        <v>0</v>
      </c>
      <c r="AQ26" s="64"/>
    </row>
    <row r="27" spans="1:43" ht="15" customHeight="1">
      <c r="A27" s="56" t="s">
        <v>44</v>
      </c>
      <c r="B27" s="59">
        <f>IF(B26&gt;0,B36,B36+B24)</f>
        <v>4000</v>
      </c>
      <c r="C27" s="59">
        <f t="shared" ref="C27:AP27" si="16">IF(C26&gt;0,B27+B28,B26+B27+B28+C24)</f>
        <v>4100</v>
      </c>
      <c r="D27" s="59">
        <f t="shared" si="16"/>
        <v>4200</v>
      </c>
      <c r="E27" s="59">
        <f t="shared" si="16"/>
        <v>4302.5</v>
      </c>
      <c r="F27" s="59">
        <f t="shared" si="16"/>
        <v>4407.5</v>
      </c>
      <c r="G27" s="59">
        <f t="shared" si="16"/>
        <v>4515.0625</v>
      </c>
      <c r="H27" s="59">
        <f t="shared" si="16"/>
        <v>4625.25</v>
      </c>
      <c r="I27" s="59">
        <f t="shared" si="16"/>
        <v>4738.1265624999996</v>
      </c>
      <c r="J27" s="59">
        <f t="shared" si="16"/>
        <v>4763.8063125000008</v>
      </c>
      <c r="K27" s="59">
        <f t="shared" si="16"/>
        <v>4678.2594765625008</v>
      </c>
      <c r="L27" s="59">
        <f t="shared" si="16"/>
        <v>4589.781134375</v>
      </c>
      <c r="M27" s="59">
        <f t="shared" si="16"/>
        <v>4499.1641212890618</v>
      </c>
      <c r="N27" s="59">
        <f t="shared" si="16"/>
        <v>4406.3351496484365</v>
      </c>
      <c r="O27" s="59">
        <f t="shared" si="16"/>
        <v>4311.2407526806628</v>
      </c>
      <c r="P27" s="59">
        <f t="shared" si="16"/>
        <v>4113.8256314218743</v>
      </c>
      <c r="Q27" s="59">
        <f t="shared" si="16"/>
        <v>4014.0331502388913</v>
      </c>
      <c r="R27" s="59">
        <f t="shared" si="16"/>
        <v>3909.3052910244382</v>
      </c>
      <c r="S27" s="59">
        <f t="shared" si="16"/>
        <v>3802.0826197804104</v>
      </c>
      <c r="T27" s="59">
        <f t="shared" si="16"/>
        <v>3692.2417520560211</v>
      </c>
      <c r="U27" s="59">
        <f t="shared" si="16"/>
        <v>3279.7203175505315</v>
      </c>
      <c r="V27" s="59">
        <f t="shared" si="16"/>
        <v>3164.4528613519319</v>
      </c>
      <c r="W27" s="59">
        <f t="shared" si="16"/>
        <v>3038.8723692906951</v>
      </c>
      <c r="X27" s="59">
        <f t="shared" si="16"/>
        <v>2910.4101908244934</v>
      </c>
      <c r="Y27" s="59">
        <f t="shared" si="16"/>
        <v>2778.8085000567607</v>
      </c>
      <c r="Z27" s="59">
        <f t="shared" si="16"/>
        <v>2643.9952548273732</v>
      </c>
      <c r="AA27" s="59">
        <f t="shared" si="16"/>
        <v>2505.8919673287924</v>
      </c>
      <c r="AB27" s="59">
        <f t="shared" si="16"/>
        <v>2364.4183486994766</v>
      </c>
      <c r="AC27" s="59">
        <f t="shared" si="16"/>
        <v>2219.4921478826964</v>
      </c>
      <c r="AD27" s="59">
        <f t="shared" si="16"/>
        <v>2071.0291066001832</v>
      </c>
      <c r="AE27" s="59">
        <f t="shared" si="16"/>
        <v>1918.9429102972508</v>
      </c>
      <c r="AF27" s="59">
        <f t="shared" si="16"/>
        <v>1763.1451379622554</v>
      </c>
      <c r="AG27" s="59">
        <f t="shared" si="16"/>
        <v>1603.5452107196866</v>
      </c>
      <c r="AH27" s="59">
        <f t="shared" si="16"/>
        <v>1440.050339168743</v>
      </c>
      <c r="AI27" s="59">
        <f t="shared" si="16"/>
        <v>1272.5654694367352</v>
      </c>
      <c r="AJ27" s="59">
        <f t="shared" si="16"/>
        <v>1100.9932279159539</v>
      </c>
      <c r="AK27" s="59">
        <f t="shared" si="16"/>
        <v>925.23386465187218</v>
      </c>
      <c r="AL27" s="59">
        <f t="shared" si="16"/>
        <v>745.18519534977099</v>
      </c>
      <c r="AM27" s="59">
        <f t="shared" si="16"/>
        <v>560.74254196606785</v>
      </c>
      <c r="AN27" s="59">
        <f t="shared" si="16"/>
        <v>371.79867184981214</v>
      </c>
      <c r="AO27" s="59">
        <f t="shared" si="16"/>
        <v>178.24373539896379</v>
      </c>
      <c r="AP27" s="59">
        <f t="shared" si="16"/>
        <v>-20.034797804790941</v>
      </c>
    </row>
    <row r="28" spans="1:43" ht="15" customHeight="1" thickBot="1">
      <c r="A28" s="56" t="s">
        <v>45</v>
      </c>
      <c r="B28" s="66">
        <f>$B$36/100*$B$37</f>
        <v>100</v>
      </c>
      <c r="C28" s="66">
        <f t="shared" ref="C28:AP28" si="17">B27/100*$B$37</f>
        <v>100</v>
      </c>
      <c r="D28" s="66">
        <f t="shared" si="17"/>
        <v>102.5</v>
      </c>
      <c r="E28" s="66">
        <f t="shared" si="17"/>
        <v>105</v>
      </c>
      <c r="F28" s="66">
        <f t="shared" si="17"/>
        <v>107.5625</v>
      </c>
      <c r="G28" s="66">
        <f t="shared" si="17"/>
        <v>110.1875</v>
      </c>
      <c r="H28" s="66">
        <f t="shared" si="17"/>
        <v>112.87656249999999</v>
      </c>
      <c r="I28" s="66">
        <f t="shared" si="17"/>
        <v>115.63124999999999</v>
      </c>
      <c r="J28" s="66">
        <f t="shared" si="17"/>
        <v>118.45316406249999</v>
      </c>
      <c r="K28" s="66">
        <f t="shared" si="17"/>
        <v>119.09515781250002</v>
      </c>
      <c r="L28" s="66">
        <f t="shared" si="17"/>
        <v>116.95648691406251</v>
      </c>
      <c r="M28" s="66">
        <f t="shared" si="17"/>
        <v>114.744528359375</v>
      </c>
      <c r="N28" s="66">
        <f t="shared" si="17"/>
        <v>112.47910303222655</v>
      </c>
      <c r="O28" s="66">
        <f t="shared" si="17"/>
        <v>110.15837874121091</v>
      </c>
      <c r="P28" s="66">
        <f t="shared" si="17"/>
        <v>107.78101881701657</v>
      </c>
      <c r="Q28" s="66">
        <f t="shared" si="17"/>
        <v>102.84564078554686</v>
      </c>
      <c r="R28" s="66">
        <f t="shared" si="17"/>
        <v>100.35082875597227</v>
      </c>
      <c r="S28" s="66">
        <f t="shared" si="17"/>
        <v>97.732632275610953</v>
      </c>
      <c r="T28" s="66">
        <f t="shared" si="17"/>
        <v>95.052065494510259</v>
      </c>
      <c r="U28" s="66">
        <f t="shared" si="17"/>
        <v>92.30604380140052</v>
      </c>
      <c r="V28" s="66">
        <f t="shared" si="17"/>
        <v>81.993007938763299</v>
      </c>
      <c r="W28" s="66">
        <f t="shared" si="17"/>
        <v>79.111321533798304</v>
      </c>
      <c r="X28" s="66">
        <f t="shared" si="17"/>
        <v>75.971809232267375</v>
      </c>
      <c r="Y28" s="66">
        <f t="shared" si="17"/>
        <v>72.760254770612335</v>
      </c>
      <c r="Z28" s="66">
        <f t="shared" si="17"/>
        <v>69.470212501419027</v>
      </c>
      <c r="AA28" s="66">
        <f t="shared" si="17"/>
        <v>66.099881370684329</v>
      </c>
      <c r="AB28" s="66">
        <f t="shared" si="17"/>
        <v>62.647299183219815</v>
      </c>
      <c r="AC28" s="66">
        <f t="shared" si="17"/>
        <v>59.110458717486914</v>
      </c>
      <c r="AD28" s="66">
        <f t="shared" si="17"/>
        <v>55.487303697067404</v>
      </c>
      <c r="AE28" s="66">
        <f t="shared" si="17"/>
        <v>51.775727665004581</v>
      </c>
      <c r="AF28" s="66">
        <f t="shared" si="17"/>
        <v>47.97357275743127</v>
      </c>
      <c r="AG28" s="66">
        <f t="shared" si="17"/>
        <v>44.078628449056382</v>
      </c>
      <c r="AH28" s="66">
        <f t="shared" si="17"/>
        <v>40.088630267992158</v>
      </c>
      <c r="AI28" s="66">
        <f t="shared" si="17"/>
        <v>36.001258479218578</v>
      </c>
      <c r="AJ28" s="66">
        <f t="shared" si="17"/>
        <v>31.814136735918378</v>
      </c>
      <c r="AK28" s="66">
        <f t="shared" si="17"/>
        <v>27.52483069789885</v>
      </c>
      <c r="AL28" s="66">
        <f t="shared" si="17"/>
        <v>23.130846616296804</v>
      </c>
      <c r="AM28" s="66">
        <f t="shared" si="17"/>
        <v>18.629629883744276</v>
      </c>
      <c r="AN28" s="66">
        <f t="shared" si="17"/>
        <v>14.018563549151697</v>
      </c>
      <c r="AO28" s="66">
        <f t="shared" si="17"/>
        <v>9.2949667962453031</v>
      </c>
      <c r="AP28" s="66">
        <f t="shared" si="17"/>
        <v>4.4560933849740945</v>
      </c>
    </row>
    <row r="29" spans="1:43" ht="15" customHeight="1" thickTop="1" thickBot="1">
      <c r="A29" s="62" t="s">
        <v>46</v>
      </c>
      <c r="B29" s="63">
        <f t="shared" ref="B29:AP29" si="18">SUM(B26:B27)</f>
        <v>5836.0097000000005</v>
      </c>
      <c r="C29" s="63">
        <f t="shared" si="18"/>
        <v>5472.0194000000001</v>
      </c>
      <c r="D29" s="63">
        <f t="shared" si="18"/>
        <v>5408.0290999999997</v>
      </c>
      <c r="E29" s="63">
        <f t="shared" si="18"/>
        <v>5346.5388000000003</v>
      </c>
      <c r="F29" s="63">
        <f t="shared" si="18"/>
        <v>5187.5485000000008</v>
      </c>
      <c r="G29" s="63">
        <f t="shared" si="18"/>
        <v>5037.1110000000008</v>
      </c>
      <c r="H29" s="63">
        <f t="shared" si="18"/>
        <v>4943.2985000000008</v>
      </c>
      <c r="I29" s="63">
        <f t="shared" si="18"/>
        <v>4852.1750625000004</v>
      </c>
      <c r="J29" s="63">
        <f t="shared" si="18"/>
        <v>4763.8063125000008</v>
      </c>
      <c r="K29" s="63">
        <f t="shared" si="18"/>
        <v>4678.2594765625008</v>
      </c>
      <c r="L29" s="63">
        <f t="shared" si="18"/>
        <v>4589.781134375</v>
      </c>
      <c r="M29" s="63">
        <f t="shared" si="18"/>
        <v>4499.1641212890618</v>
      </c>
      <c r="N29" s="63">
        <f t="shared" si="18"/>
        <v>4406.3351496484365</v>
      </c>
      <c r="O29" s="63">
        <f t="shared" si="18"/>
        <v>4311.2407526806628</v>
      </c>
      <c r="P29" s="63">
        <f t="shared" si="18"/>
        <v>4113.8256314218743</v>
      </c>
      <c r="Q29" s="63">
        <f t="shared" si="18"/>
        <v>4014.0331502388913</v>
      </c>
      <c r="R29" s="63">
        <f t="shared" si="18"/>
        <v>3909.3052910244382</v>
      </c>
      <c r="S29" s="63">
        <f t="shared" si="18"/>
        <v>3802.0826197804104</v>
      </c>
      <c r="T29" s="63">
        <f t="shared" si="18"/>
        <v>3692.2417520560211</v>
      </c>
      <c r="U29" s="63">
        <f t="shared" si="18"/>
        <v>3279.7203175505315</v>
      </c>
      <c r="V29" s="63">
        <f t="shared" si="18"/>
        <v>3164.4528613519319</v>
      </c>
      <c r="W29" s="63">
        <f t="shared" si="18"/>
        <v>3038.8723692906951</v>
      </c>
      <c r="X29" s="63">
        <f t="shared" si="18"/>
        <v>2910.4101908244934</v>
      </c>
      <c r="Y29" s="63">
        <f t="shared" si="18"/>
        <v>2778.8085000567607</v>
      </c>
      <c r="Z29" s="63">
        <f t="shared" si="18"/>
        <v>2643.9952548273732</v>
      </c>
      <c r="AA29" s="63">
        <f t="shared" si="18"/>
        <v>2505.8919673287924</v>
      </c>
      <c r="AB29" s="63">
        <f t="shared" si="18"/>
        <v>2364.4183486994766</v>
      </c>
      <c r="AC29" s="63">
        <f t="shared" si="18"/>
        <v>2219.4921478826964</v>
      </c>
      <c r="AD29" s="63">
        <f t="shared" si="18"/>
        <v>2071.0291066001832</v>
      </c>
      <c r="AE29" s="63">
        <f t="shared" si="18"/>
        <v>1918.9429102972508</v>
      </c>
      <c r="AF29" s="63">
        <f t="shared" si="18"/>
        <v>1763.1451379622554</v>
      </c>
      <c r="AG29" s="63">
        <f t="shared" si="18"/>
        <v>1603.5452107196866</v>
      </c>
      <c r="AH29" s="63">
        <f t="shared" si="18"/>
        <v>1440.050339168743</v>
      </c>
      <c r="AI29" s="63">
        <f t="shared" si="18"/>
        <v>1272.5654694367352</v>
      </c>
      <c r="AJ29" s="63">
        <f t="shared" si="18"/>
        <v>1100.9932279159539</v>
      </c>
      <c r="AK29" s="63">
        <f t="shared" si="18"/>
        <v>925.23386465187218</v>
      </c>
      <c r="AL29" s="63">
        <f t="shared" si="18"/>
        <v>745.18519534977099</v>
      </c>
      <c r="AM29" s="63">
        <f t="shared" si="18"/>
        <v>560.74254196606785</v>
      </c>
      <c r="AN29" s="63">
        <f t="shared" si="18"/>
        <v>371.79867184981214</v>
      </c>
      <c r="AO29" s="63">
        <f t="shared" si="18"/>
        <v>178.24373539896379</v>
      </c>
      <c r="AP29" s="63">
        <f t="shared" si="18"/>
        <v>-20.034797804790941</v>
      </c>
    </row>
    <row r="30" spans="1:43" ht="15" customHeight="1" thickTop="1">
      <c r="A30" s="67"/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3" ht="15" customHeight="1">
      <c r="A31" s="67" t="s">
        <v>47</v>
      </c>
      <c r="B31" s="68">
        <v>2024</v>
      </c>
      <c r="C31" s="58"/>
      <c r="D31" s="58"/>
      <c r="E31" s="58"/>
      <c r="F31" s="67" t="str">
        <f>CONCATENATE("資産増加率 ",B37,"%、生活費月",B40,"万、レジャー費月",B41,"万")</f>
        <v>資産増加率 2.5%、生活費月25万、レジャー費月10万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:43" ht="15" customHeight="1">
      <c r="A32" s="67" t="s">
        <v>48</v>
      </c>
      <c r="B32" s="68">
        <v>60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65" ht="15" customHeight="1">
      <c r="A33" s="67" t="s">
        <v>49</v>
      </c>
      <c r="B33" s="68">
        <v>59</v>
      </c>
      <c r="C33" s="67" t="s">
        <v>50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65" ht="15" customHeight="1">
      <c r="A34" s="67"/>
      <c r="B34" s="5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65" ht="15" customHeight="1">
      <c r="A35" s="67" t="s">
        <v>51</v>
      </c>
      <c r="B35" s="68">
        <v>2000</v>
      </c>
      <c r="C35" s="58"/>
      <c r="D3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65" ht="15" customHeight="1">
      <c r="A36" s="67" t="s">
        <v>52</v>
      </c>
      <c r="B36" s="68">
        <v>4000</v>
      </c>
      <c r="C36" s="58"/>
      <c r="D36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65" ht="15" customHeight="1">
      <c r="A37" s="67" t="s">
        <v>53</v>
      </c>
      <c r="B37" s="68">
        <v>2.5</v>
      </c>
      <c r="C37" s="58"/>
      <c r="D37" s="58"/>
      <c r="E37" s="58"/>
      <c r="F37" s="58"/>
      <c r="G37" s="58"/>
      <c r="H37" s="58"/>
      <c r="I37" s="69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65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5" customHeight="1">
      <c r="A39" s="67" t="s">
        <v>54</v>
      </c>
      <c r="B39" s="68">
        <v>0.1</v>
      </c>
      <c r="C39" s="67" t="s">
        <v>55</v>
      </c>
      <c r="D39" s="58"/>
      <c r="E39" s="58"/>
      <c r="F39" s="58"/>
      <c r="G39" s="58"/>
      <c r="H39" s="58"/>
      <c r="I39" s="69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:65" ht="15" customHeight="1">
      <c r="A40" s="67" t="s">
        <v>56</v>
      </c>
      <c r="B40" s="68">
        <v>25</v>
      </c>
      <c r="C40" s="58"/>
      <c r="D40" s="58"/>
      <c r="E40" s="58"/>
      <c r="F40" s="58"/>
      <c r="G40" s="58"/>
      <c r="H40" s="58"/>
      <c r="I40" s="69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41" spans="1:65" ht="15" customHeight="1">
      <c r="A41" s="67" t="s">
        <v>57</v>
      </c>
      <c r="B41" s="68">
        <v>10</v>
      </c>
      <c r="C41" s="58"/>
      <c r="D41" s="58"/>
      <c r="E41" s="58"/>
      <c r="F41" s="58"/>
      <c r="G41" s="58"/>
      <c r="H41" s="58"/>
      <c r="I41" s="69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spans="1:65" ht="15" customHeight="1">
      <c r="A42" s="70"/>
      <c r="B42" s="57"/>
      <c r="C42" s="57"/>
      <c r="D42" s="57"/>
      <c r="E42" s="57"/>
      <c r="F42" s="57"/>
      <c r="G42" s="57"/>
      <c r="H42" s="57"/>
      <c r="I42" s="71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</row>
    <row r="43" spans="1:65" ht="15" customHeight="1">
      <c r="A43" s="67" t="s">
        <v>58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5" customHeight="1">
      <c r="A44" s="67" t="s">
        <v>59</v>
      </c>
      <c r="B44" s="68">
        <v>180</v>
      </c>
      <c r="C44" s="58"/>
      <c r="D44" s="58"/>
      <c r="E44" s="58"/>
      <c r="F44" s="58"/>
      <c r="G44" s="58"/>
      <c r="H44" s="58"/>
      <c r="I44" s="69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65" ht="15" customHeight="1">
      <c r="A45" s="67" t="s">
        <v>60</v>
      </c>
      <c r="B45" s="68">
        <v>65</v>
      </c>
      <c r="C45" s="58"/>
      <c r="D45" s="58"/>
      <c r="E45" s="58"/>
      <c r="F45" s="58"/>
      <c r="G45" s="58"/>
      <c r="H45" s="58"/>
      <c r="I45" s="69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</row>
    <row r="46" spans="1:65" ht="15" customHeight="1">
      <c r="A46" s="67" t="s">
        <v>61</v>
      </c>
      <c r="B46" s="72">
        <f>IF(B45=65,B44,IF(B45&lt;65,(1-(65-B45)*12*0.004)*B44,(1+(B45-65)*12*0.007)*B44))</f>
        <v>180</v>
      </c>
      <c r="C46" s="58"/>
      <c r="D46" s="58"/>
      <c r="E46" s="58"/>
      <c r="F46" s="58"/>
      <c r="G46" s="58"/>
      <c r="H46" s="58"/>
      <c r="I46" s="69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65" ht="15" customHeight="1">
      <c r="A47" s="67" t="s">
        <v>62</v>
      </c>
      <c r="B47" s="72"/>
      <c r="C47" s="58"/>
      <c r="D47" s="58"/>
      <c r="E47" s="58"/>
      <c r="F47" s="58"/>
      <c r="G47" s="58"/>
      <c r="H47" s="58"/>
      <c r="I47" s="69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</row>
    <row r="48" spans="1:65" ht="15" customHeight="1">
      <c r="A48" s="67" t="s">
        <v>59</v>
      </c>
      <c r="B48" s="68">
        <v>60</v>
      </c>
      <c r="C48" s="67" t="s">
        <v>50</v>
      </c>
      <c r="D48" s="58"/>
      <c r="E48" s="58"/>
      <c r="F48" s="58"/>
      <c r="G48" s="58"/>
      <c r="H48" s="58"/>
      <c r="I48" s="69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</row>
    <row r="49" spans="1:42" ht="15" customHeight="1">
      <c r="A49" s="67" t="s">
        <v>60</v>
      </c>
      <c r="B49" s="68">
        <v>65</v>
      </c>
      <c r="C49" s="67" t="s">
        <v>50</v>
      </c>
      <c r="D49" s="58"/>
      <c r="E49" s="58"/>
      <c r="F49" s="58"/>
      <c r="G49" s="58"/>
      <c r="H49" s="58"/>
      <c r="I49" s="69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1:42" ht="15" customHeight="1">
      <c r="A50" s="67" t="s">
        <v>61</v>
      </c>
      <c r="B50" s="72">
        <f>IF(B49=65,B48,IF(B49&lt;65,(1-(65-B49)*12*0.004)*B48,(1+(B49-65)*12*0.007)*B48))</f>
        <v>60</v>
      </c>
      <c r="C50" s="58"/>
      <c r="D50" s="58"/>
      <c r="E50" s="58"/>
      <c r="F50" s="58"/>
      <c r="G50" s="58"/>
      <c r="H50" s="58"/>
      <c r="I50" s="69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</row>
    <row r="52" spans="1:42" ht="15" customHeight="1">
      <c r="A52" s="98" t="s">
        <v>82</v>
      </c>
    </row>
    <row r="57" spans="1:42" ht="15" customHeight="1">
      <c r="E57" s="73"/>
    </row>
    <row r="58" spans="1:42" ht="15" customHeight="1">
      <c r="E58" s="73"/>
    </row>
    <row r="59" spans="1:42" ht="15" customHeight="1">
      <c r="E59" s="73"/>
    </row>
  </sheetData>
  <phoneticPr fontId="16"/>
  <pageMargins left="0" right="0" top="0.39370078740157483" bottom="0.39370078740157483" header="0" footer="0"/>
  <headerFooter>
    <oddHeader>&amp;C&amp;A</oddHeader>
    <oddFooter>&amp;Cページ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M31" sqref="M31"/>
    </sheetView>
  </sheetViews>
  <sheetFormatPr defaultColWidth="9.42578125" defaultRowHeight="12.75"/>
  <cols>
    <col min="1" max="1" width="12.7109375" customWidth="1"/>
    <col min="2" max="2" width="10.7109375" customWidth="1"/>
    <col min="3" max="6" width="9.42578125" customWidth="1"/>
    <col min="7" max="7" width="4.85546875" customWidth="1"/>
    <col min="8" max="8" width="9.42578125" customWidth="1"/>
  </cols>
  <sheetData>
    <row r="1" spans="1:13">
      <c r="A1" t="s">
        <v>28</v>
      </c>
      <c r="F1" s="74">
        <v>300</v>
      </c>
    </row>
    <row r="2" spans="1:13">
      <c r="F2" s="75"/>
    </row>
    <row r="3" spans="1:13">
      <c r="A3" s="76" t="s">
        <v>30</v>
      </c>
      <c r="B3" s="75"/>
      <c r="C3" s="75"/>
      <c r="D3" s="75"/>
      <c r="E3" s="77" t="s">
        <v>63</v>
      </c>
      <c r="F3" s="75">
        <f>SUM(F8,F18,F20)</f>
        <v>184</v>
      </c>
      <c r="H3" s="75" t="s">
        <v>35</v>
      </c>
      <c r="I3" s="75"/>
      <c r="J3" s="75"/>
      <c r="K3" s="75"/>
      <c r="L3" s="77" t="s">
        <v>63</v>
      </c>
      <c r="M3" s="75">
        <f>SUM(F8,M18,M20)</f>
        <v>174</v>
      </c>
    </row>
    <row r="4" spans="1:13">
      <c r="A4" s="76"/>
      <c r="E4" s="78" t="s">
        <v>64</v>
      </c>
      <c r="F4" s="79">
        <f>IF(F1&gt;F3&gt;0,F1-F3,0)</f>
        <v>116</v>
      </c>
      <c r="H4" s="75"/>
      <c r="L4" s="78" t="s">
        <v>64</v>
      </c>
      <c r="M4" s="79">
        <f>F1-M3</f>
        <v>126</v>
      </c>
    </row>
    <row r="5" spans="1:13">
      <c r="A5" s="76"/>
      <c r="D5" s="80"/>
      <c r="E5" s="81" t="s">
        <v>30</v>
      </c>
      <c r="F5" s="82">
        <f>F4*F23</f>
        <v>5.8000000000000007</v>
      </c>
      <c r="H5" s="75"/>
      <c r="K5" s="80"/>
      <c r="L5" s="81" t="s">
        <v>65</v>
      </c>
      <c r="M5" s="82">
        <f>M4*M23</f>
        <v>12.600000000000001</v>
      </c>
    </row>
    <row r="6" spans="1:13">
      <c r="A6" s="76"/>
      <c r="D6" s="83"/>
      <c r="E6" s="84" t="s">
        <v>66</v>
      </c>
      <c r="F6" s="85">
        <f>F5*F34</f>
        <v>0.12180000000000002</v>
      </c>
      <c r="H6" s="75"/>
      <c r="K6" s="80"/>
      <c r="L6" s="81" t="s">
        <v>67</v>
      </c>
      <c r="M6" s="82">
        <f>M34</f>
        <v>0.5</v>
      </c>
    </row>
    <row r="7" spans="1:13">
      <c r="A7" s="76"/>
      <c r="F7" s="75"/>
      <c r="H7" s="75"/>
      <c r="M7" s="75"/>
    </row>
    <row r="8" spans="1:13">
      <c r="A8" s="86" t="s">
        <v>68</v>
      </c>
      <c r="B8" s="87"/>
      <c r="C8" s="87"/>
      <c r="D8" s="87"/>
      <c r="E8" s="87"/>
      <c r="F8" s="88">
        <f>F1*VLOOKUP(F1,$B$10:$D$16,2,1)+VLOOKUP(F1,$B$10:$D$16,3,1)</f>
        <v>98</v>
      </c>
      <c r="H8" s="75"/>
      <c r="M8" s="75"/>
    </row>
    <row r="9" spans="1:13">
      <c r="A9" s="76"/>
      <c r="B9" s="75" t="s">
        <v>69</v>
      </c>
      <c r="C9" s="75" t="s">
        <v>70</v>
      </c>
      <c r="D9" s="75" t="s">
        <v>71</v>
      </c>
      <c r="F9" s="89"/>
      <c r="H9" s="75"/>
      <c r="M9" s="75"/>
    </row>
    <row r="10" spans="1:13">
      <c r="A10" s="76"/>
      <c r="B10" s="75">
        <v>0</v>
      </c>
      <c r="C10" s="75">
        <v>0</v>
      </c>
      <c r="D10" s="75">
        <v>0</v>
      </c>
      <c r="F10" s="89"/>
      <c r="H10" s="75"/>
      <c r="M10" s="75"/>
    </row>
    <row r="11" spans="1:13">
      <c r="A11" s="76"/>
      <c r="B11" s="75">
        <v>1</v>
      </c>
      <c r="C11" s="75">
        <v>0</v>
      </c>
      <c r="D11" s="75">
        <v>55</v>
      </c>
      <c r="F11" s="89"/>
      <c r="H11" s="75"/>
      <c r="M11" s="75"/>
    </row>
    <row r="12" spans="1:13">
      <c r="A12" s="76"/>
      <c r="B12" s="75">
        <v>162.5001</v>
      </c>
      <c r="C12" s="75">
        <v>0.4</v>
      </c>
      <c r="D12" s="75">
        <v>-10</v>
      </c>
      <c r="F12" s="89"/>
      <c r="H12" s="75"/>
      <c r="M12" s="75"/>
    </row>
    <row r="13" spans="1:13">
      <c r="A13" s="76"/>
      <c r="B13" s="75">
        <v>180.0001</v>
      </c>
      <c r="C13" s="75">
        <v>0.3</v>
      </c>
      <c r="D13" s="75">
        <v>8</v>
      </c>
      <c r="F13" s="89"/>
      <c r="H13" s="75"/>
      <c r="M13" s="75"/>
    </row>
    <row r="14" spans="1:13">
      <c r="A14" s="76"/>
      <c r="B14" s="75">
        <v>360.00009999999997</v>
      </c>
      <c r="C14" s="75">
        <v>0.2</v>
      </c>
      <c r="D14" s="75">
        <v>44</v>
      </c>
      <c r="F14" s="89"/>
      <c r="H14" s="75"/>
      <c r="M14" s="75"/>
    </row>
    <row r="15" spans="1:13">
      <c r="A15" s="76"/>
      <c r="B15" s="75">
        <v>660.00009999999997</v>
      </c>
      <c r="C15" s="75">
        <v>0.1</v>
      </c>
      <c r="D15" s="75">
        <v>110</v>
      </c>
      <c r="F15" s="89"/>
      <c r="H15" s="75"/>
      <c r="M15" s="75"/>
    </row>
    <row r="16" spans="1:13">
      <c r="A16" s="83"/>
      <c r="B16" s="90">
        <v>850.00009999999997</v>
      </c>
      <c r="C16" s="90">
        <v>0</v>
      </c>
      <c r="D16" s="90">
        <v>195</v>
      </c>
      <c r="E16" s="90"/>
      <c r="F16" s="91"/>
      <c r="H16" s="75"/>
      <c r="M16" s="75"/>
    </row>
    <row r="17" spans="1:13">
      <c r="A17" s="76"/>
      <c r="B17" s="75"/>
      <c r="C17" s="75"/>
      <c r="D17" s="75"/>
      <c r="F17" s="75"/>
      <c r="H17" s="75"/>
      <c r="M17" s="75"/>
    </row>
    <row r="18" spans="1:13">
      <c r="A18" s="86" t="s">
        <v>72</v>
      </c>
      <c r="B18" s="87"/>
      <c r="C18" s="87"/>
      <c r="D18" s="87">
        <v>48</v>
      </c>
      <c r="E18" s="87"/>
      <c r="F18" s="88">
        <f>D18</f>
        <v>48</v>
      </c>
      <c r="H18" s="86" t="s">
        <v>72</v>
      </c>
      <c r="I18" s="87"/>
      <c r="J18" s="87"/>
      <c r="K18" s="87">
        <v>43</v>
      </c>
      <c r="L18" s="87"/>
      <c r="M18" s="88">
        <f>K18</f>
        <v>43</v>
      </c>
    </row>
    <row r="19" spans="1:13">
      <c r="A19" s="76"/>
      <c r="F19" s="89"/>
      <c r="H19" s="76"/>
      <c r="M19" s="89"/>
    </row>
    <row r="20" spans="1:13">
      <c r="A20" s="76" t="s">
        <v>73</v>
      </c>
      <c r="D20" s="75">
        <v>38</v>
      </c>
      <c r="F20" s="89">
        <f>IF(資産シミュレーション!$B33&gt;0,D20,0)</f>
        <v>38</v>
      </c>
      <c r="H20" s="76" t="s">
        <v>73</v>
      </c>
      <c r="K20" s="75">
        <v>33</v>
      </c>
      <c r="M20" s="89">
        <f>IF(資産シミュレーション!$B$33&gt;0,K20,0)</f>
        <v>33</v>
      </c>
    </row>
    <row r="21" spans="1:13">
      <c r="A21" s="83"/>
      <c r="B21" s="90"/>
      <c r="C21" s="90"/>
      <c r="D21" s="90"/>
      <c r="E21" s="90"/>
      <c r="F21" s="91"/>
      <c r="H21" s="83"/>
      <c r="I21" s="90"/>
      <c r="J21" s="90"/>
      <c r="K21" s="90"/>
      <c r="L21" s="90"/>
      <c r="M21" s="91"/>
    </row>
    <row r="23" spans="1:13" ht="14.25">
      <c r="A23" s="92" t="s">
        <v>74</v>
      </c>
      <c r="B23" s="87"/>
      <c r="C23" s="87"/>
      <c r="D23" s="87"/>
      <c r="E23" s="87"/>
      <c r="F23" s="88">
        <f>VLOOKUP(F3,$B$25:$D$32,2,1)</f>
        <v>0.05</v>
      </c>
      <c r="H23" s="86" t="s">
        <v>75</v>
      </c>
      <c r="I23" s="87"/>
      <c r="J23" s="87"/>
      <c r="K23" s="87"/>
      <c r="L23" s="87"/>
      <c r="M23" s="88">
        <v>0.1</v>
      </c>
    </row>
    <row r="24" spans="1:13">
      <c r="A24" s="76"/>
      <c r="B24" s="75" t="s">
        <v>69</v>
      </c>
      <c r="C24" s="75" t="s">
        <v>70</v>
      </c>
      <c r="E24" s="75"/>
      <c r="F24" s="89"/>
      <c r="G24" s="75"/>
      <c r="H24" s="83"/>
      <c r="I24" s="90"/>
      <c r="J24" s="90"/>
      <c r="K24" s="90"/>
      <c r="L24" s="90"/>
      <c r="M24" s="91"/>
    </row>
    <row r="25" spans="1:13">
      <c r="A25" s="76"/>
      <c r="B25" s="75">
        <v>0</v>
      </c>
      <c r="C25" s="93">
        <v>0</v>
      </c>
      <c r="E25" s="75"/>
      <c r="F25" s="89"/>
      <c r="G25" s="75"/>
    </row>
    <row r="26" spans="1:13">
      <c r="A26" s="76"/>
      <c r="B26" s="75">
        <v>0.1</v>
      </c>
      <c r="C26" s="94">
        <v>0.05</v>
      </c>
      <c r="E26" s="75"/>
      <c r="F26" s="89"/>
      <c r="G26" s="75"/>
      <c r="H26" t="s">
        <v>76</v>
      </c>
      <c r="L26" s="75"/>
      <c r="M26" t="s">
        <v>77</v>
      </c>
    </row>
    <row r="27" spans="1:13">
      <c r="A27" s="76"/>
      <c r="B27" s="75">
        <v>195</v>
      </c>
      <c r="C27" s="94">
        <v>0.1</v>
      </c>
      <c r="E27" s="75"/>
      <c r="F27" s="89"/>
      <c r="G27" s="75"/>
      <c r="L27" s="75"/>
    </row>
    <row r="28" spans="1:13">
      <c r="A28" s="76"/>
      <c r="B28" s="75">
        <v>330</v>
      </c>
      <c r="C28" s="93">
        <v>0.2</v>
      </c>
      <c r="E28" s="75"/>
      <c r="F28" s="89"/>
      <c r="G28" s="75"/>
      <c r="L28" s="75"/>
    </row>
    <row r="29" spans="1:13">
      <c r="A29" s="76"/>
      <c r="B29" s="75">
        <v>695</v>
      </c>
      <c r="C29" s="93">
        <v>0.23</v>
      </c>
      <c r="E29" s="75"/>
      <c r="F29" s="89"/>
      <c r="G29" s="75"/>
      <c r="L29" s="75"/>
    </row>
    <row r="30" spans="1:13">
      <c r="A30" s="76"/>
      <c r="B30" s="75">
        <v>900</v>
      </c>
      <c r="C30" s="93">
        <v>0.33</v>
      </c>
      <c r="E30" s="75"/>
      <c r="F30" s="89"/>
      <c r="G30" s="75"/>
      <c r="L30" s="75"/>
    </row>
    <row r="31" spans="1:13">
      <c r="A31" s="76"/>
      <c r="B31" s="75">
        <v>1800</v>
      </c>
      <c r="C31" s="93">
        <v>0.4</v>
      </c>
      <c r="E31" s="75"/>
      <c r="F31" s="89"/>
      <c r="G31" s="75"/>
      <c r="L31" s="75"/>
    </row>
    <row r="32" spans="1:13">
      <c r="A32" s="83"/>
      <c r="B32" s="90">
        <v>4000</v>
      </c>
      <c r="C32" s="95">
        <v>0.45</v>
      </c>
      <c r="D32" s="90"/>
      <c r="E32" s="90"/>
      <c r="F32" s="91"/>
      <c r="G32" s="75"/>
      <c r="L32" s="75"/>
    </row>
    <row r="33" spans="1:13">
      <c r="A33" s="76"/>
      <c r="B33" s="75"/>
      <c r="C33" s="93"/>
      <c r="E33" s="75"/>
      <c r="G33" s="75"/>
      <c r="L33" s="75"/>
    </row>
    <row r="34" spans="1:13">
      <c r="A34" s="96" t="s">
        <v>66</v>
      </c>
      <c r="B34" s="87"/>
      <c r="C34" s="97"/>
      <c r="D34" s="87"/>
      <c r="E34" s="87"/>
      <c r="F34" s="88">
        <v>2.1000000000000001E-2</v>
      </c>
      <c r="G34" s="75"/>
      <c r="H34" s="86" t="s">
        <v>67</v>
      </c>
      <c r="I34" s="87"/>
      <c r="J34" s="87"/>
      <c r="K34" s="87"/>
      <c r="L34" s="87"/>
      <c r="M34" s="88">
        <v>0.5</v>
      </c>
    </row>
    <row r="35" spans="1:13">
      <c r="A35" s="83"/>
      <c r="B35" s="90"/>
      <c r="C35" s="95"/>
      <c r="D35" s="90"/>
      <c r="E35" s="90"/>
      <c r="F35" s="91"/>
      <c r="G35" s="75"/>
      <c r="H35" s="83"/>
      <c r="I35" s="90"/>
      <c r="J35" s="90"/>
      <c r="K35" s="90"/>
      <c r="L35" s="90"/>
      <c r="M35" s="91"/>
    </row>
    <row r="36" spans="1:13">
      <c r="A36" s="76"/>
      <c r="F36" s="75"/>
      <c r="H36" s="75"/>
      <c r="M36" s="75"/>
    </row>
    <row r="40" spans="1:13">
      <c r="A40" t="s">
        <v>78</v>
      </c>
      <c r="F40" s="74">
        <v>171</v>
      </c>
    </row>
    <row r="41" spans="1:13">
      <c r="E41" s="78" t="s">
        <v>79</v>
      </c>
      <c r="F41" s="74">
        <v>64</v>
      </c>
    </row>
    <row r="42" spans="1:13">
      <c r="A42" s="76" t="s">
        <v>30</v>
      </c>
      <c r="B42" s="75"/>
      <c r="C42" s="75"/>
      <c r="D42" s="75"/>
      <c r="E42" s="77"/>
      <c r="F42" s="75"/>
    </row>
    <row r="43" spans="1:13">
      <c r="A43" s="76"/>
      <c r="E43" s="78" t="s">
        <v>64</v>
      </c>
      <c r="F43" s="79">
        <f>IF(F41&lt;65,F40-F45,F40-F55)</f>
        <v>100.75</v>
      </c>
    </row>
    <row r="44" spans="1:13">
      <c r="A44" s="76"/>
      <c r="F44" s="75"/>
    </row>
    <row r="45" spans="1:13">
      <c r="A45" s="86" t="s">
        <v>80</v>
      </c>
      <c r="B45" s="87"/>
      <c r="C45" s="87"/>
      <c r="D45" s="87"/>
      <c r="E45" s="87"/>
      <c r="F45" s="88">
        <f>F40*VLOOKUP(F40,$B$47:$D$52,2,1)+VLOOKUP(F40,$B$47:$D$52,3,1)</f>
        <v>70.25</v>
      </c>
    </row>
    <row r="46" spans="1:13">
      <c r="A46" s="76"/>
      <c r="B46" s="75" t="s">
        <v>69</v>
      </c>
      <c r="C46" s="75" t="s">
        <v>70</v>
      </c>
      <c r="D46" s="75" t="s">
        <v>71</v>
      </c>
      <c r="F46" s="89"/>
    </row>
    <row r="47" spans="1:13">
      <c r="A47" s="76"/>
      <c r="B47" s="75">
        <v>0</v>
      </c>
      <c r="C47" s="75">
        <v>0</v>
      </c>
      <c r="D47" s="75">
        <v>0</v>
      </c>
      <c r="F47" s="89"/>
    </row>
    <row r="48" spans="1:13">
      <c r="A48" s="76"/>
      <c r="B48" s="75">
        <v>1</v>
      </c>
      <c r="C48" s="75">
        <v>0</v>
      </c>
      <c r="D48" s="75">
        <v>60</v>
      </c>
      <c r="F48" s="89"/>
    </row>
    <row r="49" spans="1:6">
      <c r="A49" s="76"/>
      <c r="B49" s="75">
        <v>130</v>
      </c>
      <c r="C49" s="75">
        <v>0.25</v>
      </c>
      <c r="D49" s="75">
        <v>27.5</v>
      </c>
      <c r="F49" s="89"/>
    </row>
    <row r="50" spans="1:6">
      <c r="A50" s="76"/>
      <c r="B50" s="75">
        <v>410</v>
      </c>
      <c r="C50" s="75">
        <v>0.15</v>
      </c>
      <c r="D50" s="75">
        <v>68.5</v>
      </c>
      <c r="F50" s="89"/>
    </row>
    <row r="51" spans="1:6">
      <c r="A51" s="76"/>
      <c r="B51" s="75">
        <v>770</v>
      </c>
      <c r="C51" s="75">
        <v>0.05</v>
      </c>
      <c r="D51" s="75">
        <v>145.5</v>
      </c>
      <c r="F51" s="89"/>
    </row>
    <row r="52" spans="1:6">
      <c r="A52" s="76"/>
      <c r="B52" s="75">
        <v>1000</v>
      </c>
      <c r="C52" s="75">
        <v>0</v>
      </c>
      <c r="D52" s="75">
        <v>195</v>
      </c>
      <c r="F52" s="89"/>
    </row>
    <row r="53" spans="1:6">
      <c r="A53" s="76"/>
      <c r="B53" s="75"/>
      <c r="C53" s="75"/>
      <c r="D53" s="75"/>
      <c r="E53" s="75"/>
      <c r="F53" s="89"/>
    </row>
    <row r="54" spans="1:6">
      <c r="A54" s="76"/>
      <c r="F54" s="89"/>
    </row>
    <row r="55" spans="1:6">
      <c r="A55" s="76" t="s">
        <v>81</v>
      </c>
      <c r="B55" s="75"/>
      <c r="C55" s="75"/>
      <c r="D55" s="75"/>
      <c r="E55" s="75"/>
      <c r="F55" s="89">
        <f>F40*VLOOKUP(F40,$B$57:$D$62,2,1)+VLOOKUP(F40,$B$57:$D$62,3,1)</f>
        <v>110</v>
      </c>
    </row>
    <row r="56" spans="1:6">
      <c r="A56" s="76"/>
      <c r="B56" s="75" t="s">
        <v>69</v>
      </c>
      <c r="C56" s="75" t="s">
        <v>70</v>
      </c>
      <c r="D56" s="75" t="s">
        <v>71</v>
      </c>
      <c r="F56" s="89"/>
    </row>
    <row r="57" spans="1:6">
      <c r="A57" s="76"/>
      <c r="B57" s="75">
        <v>0</v>
      </c>
      <c r="C57" s="75">
        <v>0</v>
      </c>
      <c r="D57" s="75">
        <v>0</v>
      </c>
      <c r="F57" s="89"/>
    </row>
    <row r="58" spans="1:6">
      <c r="A58" s="76"/>
      <c r="B58" s="75">
        <v>1</v>
      </c>
      <c r="C58" s="75">
        <v>0</v>
      </c>
      <c r="D58" s="75">
        <v>110</v>
      </c>
      <c r="F58" s="89"/>
    </row>
    <row r="59" spans="1:6">
      <c r="A59" s="76"/>
      <c r="B59" s="75">
        <v>330</v>
      </c>
      <c r="C59" s="75">
        <v>0.25</v>
      </c>
      <c r="D59" s="75">
        <v>27.5</v>
      </c>
      <c r="F59" s="89"/>
    </row>
    <row r="60" spans="1:6">
      <c r="A60" s="76"/>
      <c r="B60" s="75">
        <v>410</v>
      </c>
      <c r="C60" s="75">
        <v>0.15</v>
      </c>
      <c r="D60" s="75">
        <v>68.5</v>
      </c>
      <c r="F60" s="89"/>
    </row>
    <row r="61" spans="1:6">
      <c r="A61" s="76"/>
      <c r="B61" s="75">
        <v>770</v>
      </c>
      <c r="C61" s="75">
        <v>0.05</v>
      </c>
      <c r="D61" s="75">
        <v>145.5</v>
      </c>
      <c r="F61" s="89"/>
    </row>
    <row r="62" spans="1:6">
      <c r="A62" s="76"/>
      <c r="B62" s="75">
        <v>1000</v>
      </c>
      <c r="C62" s="75">
        <v>0</v>
      </c>
      <c r="D62" s="75">
        <v>195</v>
      </c>
      <c r="F62" s="89"/>
    </row>
    <row r="63" spans="1:6">
      <c r="A63" s="83"/>
      <c r="B63" s="90"/>
      <c r="C63" s="90"/>
      <c r="D63" s="90"/>
      <c r="E63" s="90"/>
      <c r="F63" s="91"/>
    </row>
  </sheetData>
  <phoneticPr fontId="16"/>
  <pageMargins left="0" right="0" top="0.39370078740157483" bottom="0.39370078740157483" header="0" footer="0"/>
  <pageSetup paperSize="9" orientation="portrait" horizontalDpi="0" verticalDpi="0" r:id="rId1"/>
  <headerFooter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資産表</vt:lpstr>
      <vt:lpstr>資産シミュレーション</vt:lpstr>
      <vt:lpstr>税金計算用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cp:revision>18</cp:revision>
  <dcterms:created xsi:type="dcterms:W3CDTF">2023-12-09T12:24:39Z</dcterms:created>
  <dcterms:modified xsi:type="dcterms:W3CDTF">2023-12-11T07:22:18Z</dcterms:modified>
</cp:coreProperties>
</file>